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petra\AppData\Local\Microsoft\Windows\INetCache\Content.Outlook\0600C8CT\"/>
    </mc:Choice>
  </mc:AlternateContent>
  <xr:revisionPtr revIDLastSave="0" documentId="8_{93E5E198-993A-42F7-9EDE-8FB91981CE74}" xr6:coauthVersionLast="43" xr6:coauthVersionMax="43" xr10:uidLastSave="{00000000-0000-0000-0000-000000000000}"/>
  <bookViews>
    <workbookView xWindow="-108" yWindow="-108" windowWidth="23256" windowHeight="12576" tabRatio="836" xr2:uid="{00000000-000D-0000-FFFF-FFFF00000000}"/>
  </bookViews>
  <sheets>
    <sheet name="1.1.sz.mell." sheetId="4" r:id="rId1"/>
    <sheet name="1.2.sz.mell." sheetId="5" r:id="rId2"/>
    <sheet name="1.3.sz.mell." sheetId="6" r:id="rId3"/>
    <sheet name="1.4.sz.mell." sheetId="7" r:id="rId4"/>
    <sheet name="2.sz.mell  " sheetId="8" r:id="rId5"/>
    <sheet name="8. sz. mell" sheetId="39" state="hidden" r:id="rId6"/>
    <sheet name="10. sz. mell" sheetId="41" state="hidden" r:id="rId7"/>
    <sheet name="11. sz. mell" sheetId="42" state="hidden" r:id="rId8"/>
    <sheet name="12.melléklet" sheetId="47" state="hidden" r:id="rId9"/>
    <sheet name="13.m." sheetId="43" state="hidden" r:id="rId10"/>
    <sheet name="15.m." sheetId="44" state="hidden" r:id="rId11"/>
    <sheet name="3" sheetId="54" r:id="rId12"/>
    <sheet name="4" sheetId="55" r:id="rId13"/>
    <sheet name="5" sheetId="56" r:id="rId14"/>
    <sheet name="6." sheetId="57" r:id="rId15"/>
    <sheet name="7A" sheetId="58" r:id="rId16"/>
    <sheet name="7B" sheetId="59" r:id="rId17"/>
    <sheet name="7C" sheetId="60" r:id="rId18"/>
    <sheet name="8" sheetId="61" r:id="rId19"/>
    <sheet name="9" sheetId="62" r:id="rId20"/>
    <sheet name="10" sheetId="63" r:id="rId21"/>
    <sheet name="11." sheetId="64" r:id="rId22"/>
    <sheet name="12" sheetId="65" r:id="rId23"/>
    <sheet name="13" sheetId="66" r:id="rId24"/>
    <sheet name="14A.m (2)" sheetId="50" r:id="rId25"/>
    <sheet name="14B.m (2)" sheetId="51" r:id="rId26"/>
  </sheets>
  <externalReferences>
    <externalReference r:id="rId27"/>
    <externalReference r:id="rId28"/>
    <externalReference r:id="rId29"/>
  </externalReferences>
  <definedNames>
    <definedName name="_ftn1" localSheetId="17">'7C'!$A$27</definedName>
    <definedName name="_ftnref1" localSheetId="17">'7C'!$A$18</definedName>
    <definedName name="_xlnm.Print_Area" localSheetId="0">'1.1.sz.mell.'!$A$1:$I$140</definedName>
    <definedName name="_xlnm.Print_Area" localSheetId="1">'1.2.sz.mell.'!$A$1:$I$140</definedName>
    <definedName name="_xlnm.Print_Area" localSheetId="2">'1.3.sz.mell.'!$A$1:$I$143</definedName>
    <definedName name="_xlnm.Print_Area" localSheetId="3">'1.4.sz.mell.'!$A$1:$I$142</definedName>
    <definedName name="_xlnm.Print_Area" localSheetId="6">'10. sz. mell'!$A$1:$I$28</definedName>
    <definedName name="_xlnm.Print_Area" localSheetId="8">'12.melléklet'!$A$1:$AG$36</definedName>
    <definedName name="_xlnm.Print_Area" localSheetId="23">'13'!$A$1:$D$36</definedName>
    <definedName name="_xlnm.Print_Area" localSheetId="24">'14A.m (2)'!$A$1:$J$178</definedName>
    <definedName name="_xlnm.Print_Area" localSheetId="25">'14B.m (2)'!$A$1:$J$288</definedName>
    <definedName name="_xlnm.Print_Area" localSheetId="4">'2.sz.mell  '!$A$1:$M$66</definedName>
    <definedName name="_xlnm.Print_Area" localSheetId="11">'3'!$A$1:$K$20</definedName>
    <definedName name="_xlnm.Print_Area" localSheetId="18">'8'!$A$1:$J$28</definedName>
    <definedName name="_xlnm.Print_Area" localSheetId="5">'8. sz. mell'!$A$1:$E$133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5" i="7" l="1"/>
  <c r="I94" i="7"/>
  <c r="I93" i="7"/>
  <c r="I140" i="7"/>
  <c r="I38" i="7"/>
  <c r="I34" i="7"/>
  <c r="I27" i="7"/>
  <c r="I17" i="7"/>
  <c r="I110" i="6"/>
  <c r="I107" i="6"/>
  <c r="I106" i="6"/>
  <c r="I105" i="6"/>
  <c r="I104" i="6"/>
  <c r="I103" i="6"/>
  <c r="I101" i="6"/>
  <c r="I100" i="6"/>
  <c r="I97" i="6"/>
  <c r="I96" i="6"/>
  <c r="I95" i="6"/>
  <c r="I94" i="6"/>
  <c r="I93" i="6"/>
  <c r="I72" i="6"/>
  <c r="I63" i="6"/>
  <c r="I60" i="6"/>
  <c r="I54" i="6"/>
  <c r="I45" i="6"/>
  <c r="I42" i="6"/>
  <c r="I40" i="6"/>
  <c r="I38" i="6"/>
  <c r="I36" i="6"/>
  <c r="I34" i="6"/>
  <c r="I33" i="6"/>
  <c r="I27" i="6"/>
  <c r="I25" i="6"/>
  <c r="I23" i="6"/>
  <c r="I19" i="6"/>
  <c r="I17" i="6"/>
  <c r="I122" i="5"/>
  <c r="I105" i="5"/>
  <c r="I103" i="5"/>
  <c r="I100" i="5"/>
  <c r="I99" i="5"/>
  <c r="I97" i="5"/>
  <c r="I96" i="5"/>
  <c r="I95" i="5"/>
  <c r="I94" i="5"/>
  <c r="I93" i="5"/>
  <c r="I72" i="5"/>
  <c r="I54" i="5"/>
  <c r="I42" i="5"/>
  <c r="I40" i="5"/>
  <c r="I39" i="5"/>
  <c r="I38" i="5"/>
  <c r="I37" i="5"/>
  <c r="I36" i="5"/>
  <c r="I35" i="5"/>
  <c r="I34" i="5"/>
  <c r="I33" i="5"/>
  <c r="I31" i="5"/>
  <c r="I30" i="5"/>
  <c r="I29" i="5"/>
  <c r="I27" i="5"/>
  <c r="I25" i="5"/>
  <c r="I19" i="5"/>
  <c r="I17" i="5"/>
  <c r="I11" i="5"/>
  <c r="I10" i="5"/>
  <c r="I9" i="5"/>
  <c r="I8" i="5"/>
  <c r="I7" i="5"/>
  <c r="I6" i="5"/>
  <c r="N231" i="51"/>
  <c r="H381" i="65"/>
  <c r="I381" i="65"/>
  <c r="M395" i="65"/>
  <c r="L395" i="65"/>
  <c r="K395" i="65"/>
  <c r="K387" i="65"/>
  <c r="J387" i="65"/>
  <c r="G387" i="65"/>
  <c r="F387" i="65"/>
  <c r="E387" i="65"/>
  <c r="D387" i="65"/>
  <c r="C387" i="65"/>
  <c r="B387" i="65"/>
  <c r="M386" i="65"/>
  <c r="L386" i="65"/>
  <c r="M385" i="65"/>
  <c r="L385" i="65"/>
  <c r="M384" i="65"/>
  <c r="L384" i="65"/>
  <c r="M383" i="65"/>
  <c r="L383" i="65"/>
  <c r="I383" i="65"/>
  <c r="H383" i="65"/>
  <c r="M382" i="65"/>
  <c r="L382" i="65"/>
  <c r="I382" i="65"/>
  <c r="H382" i="65"/>
  <c r="M381" i="65"/>
  <c r="L381" i="65"/>
  <c r="K378" i="65"/>
  <c r="J378" i="65"/>
  <c r="G378" i="65"/>
  <c r="F378" i="65"/>
  <c r="E378" i="65"/>
  <c r="D378" i="65"/>
  <c r="C378" i="65"/>
  <c r="B378" i="65"/>
  <c r="M377" i="65"/>
  <c r="L377" i="65"/>
  <c r="M376" i="65"/>
  <c r="L376" i="65"/>
  <c r="M375" i="65"/>
  <c r="L375" i="65"/>
  <c r="M374" i="65"/>
  <c r="L374" i="65"/>
  <c r="M373" i="65"/>
  <c r="L373" i="65"/>
  <c r="I373" i="65"/>
  <c r="I378" i="65" s="1"/>
  <c r="H373" i="65"/>
  <c r="H378" i="65" s="1"/>
  <c r="M372" i="65"/>
  <c r="L372" i="65"/>
  <c r="M371" i="65"/>
  <c r="L371" i="65"/>
  <c r="M369" i="65"/>
  <c r="K369" i="65"/>
  <c r="J369" i="65"/>
  <c r="M365" i="65"/>
  <c r="L391" i="65" s="1"/>
  <c r="I340" i="65"/>
  <c r="H340" i="65"/>
  <c r="H350" i="65"/>
  <c r="I350" i="65"/>
  <c r="I349" i="65"/>
  <c r="H349" i="65"/>
  <c r="H387" i="65" l="1"/>
  <c r="L378" i="65"/>
  <c r="M378" i="65" s="1"/>
  <c r="L387" i="65"/>
  <c r="I387" i="65"/>
  <c r="P378" i="65"/>
  <c r="O378" i="65"/>
  <c r="M387" i="65"/>
  <c r="P387" i="65"/>
  <c r="O387" i="65"/>
  <c r="M362" i="65" l="1"/>
  <c r="L362" i="65"/>
  <c r="K362" i="65"/>
  <c r="K354" i="65"/>
  <c r="J354" i="65"/>
  <c r="I354" i="65"/>
  <c r="H354" i="65"/>
  <c r="G354" i="65"/>
  <c r="F354" i="65"/>
  <c r="E354" i="65"/>
  <c r="D354" i="65"/>
  <c r="C354" i="65"/>
  <c r="B354" i="65"/>
  <c r="M353" i="65"/>
  <c r="L353" i="65"/>
  <c r="L352" i="65"/>
  <c r="M352" i="65" s="1"/>
  <c r="M351" i="65"/>
  <c r="L351" i="65"/>
  <c r="L350" i="65"/>
  <c r="M350" i="65" s="1"/>
  <c r="L349" i="65"/>
  <c r="M349" i="65" s="1"/>
  <c r="L348" i="65"/>
  <c r="M348" i="65" s="1"/>
  <c r="K345" i="65"/>
  <c r="J345" i="65"/>
  <c r="I345" i="65"/>
  <c r="H345" i="65"/>
  <c r="G345" i="65"/>
  <c r="F345" i="65"/>
  <c r="E345" i="65"/>
  <c r="D345" i="65"/>
  <c r="C345" i="65"/>
  <c r="B345" i="65"/>
  <c r="M344" i="65"/>
  <c r="L344" i="65"/>
  <c r="M343" i="65"/>
  <c r="L343" i="65"/>
  <c r="M342" i="65"/>
  <c r="L342" i="65"/>
  <c r="M341" i="65"/>
  <c r="L341" i="65"/>
  <c r="L340" i="65"/>
  <c r="M340" i="65" s="1"/>
  <c r="M339" i="65"/>
  <c r="L339" i="65"/>
  <c r="M338" i="65"/>
  <c r="L338" i="65"/>
  <c r="L345" i="65" s="1"/>
  <c r="M336" i="65"/>
  <c r="K336" i="65"/>
  <c r="J336" i="65"/>
  <c r="M332" i="65"/>
  <c r="L358" i="65" s="1"/>
  <c r="P345" i="65" l="1"/>
  <c r="O345" i="65"/>
  <c r="P354" i="65"/>
  <c r="O354" i="65"/>
  <c r="M345" i="65"/>
  <c r="L354" i="65"/>
  <c r="M354" i="65" s="1"/>
  <c r="O86" i="65"/>
  <c r="P86" i="65"/>
  <c r="P85" i="65"/>
  <c r="P89" i="65" s="1"/>
  <c r="O85" i="65"/>
  <c r="O89" i="65" s="1"/>
  <c r="O53" i="65"/>
  <c r="P53" i="65"/>
  <c r="O54" i="65"/>
  <c r="P54" i="65"/>
  <c r="O55" i="65"/>
  <c r="P55" i="65"/>
  <c r="O56" i="65"/>
  <c r="P56" i="65"/>
  <c r="P52" i="65"/>
  <c r="O52" i="65"/>
  <c r="O19" i="65"/>
  <c r="P19" i="65"/>
  <c r="O20" i="65"/>
  <c r="P20" i="65"/>
  <c r="P18" i="65"/>
  <c r="O18" i="65"/>
  <c r="J10" i="61"/>
  <c r="C9" i="60" l="1"/>
  <c r="C54" i="58" l="1"/>
  <c r="C59" i="58"/>
  <c r="E120" i="5" l="1"/>
  <c r="G120" i="5"/>
  <c r="H120" i="5"/>
  <c r="I120" i="5" s="1"/>
  <c r="H102" i="5"/>
  <c r="G102" i="5"/>
  <c r="E102" i="5"/>
  <c r="E98" i="5"/>
  <c r="G98" i="5"/>
  <c r="H98" i="5"/>
  <c r="I98" i="5" s="1"/>
  <c r="E92" i="5"/>
  <c r="E108" i="5" s="1"/>
  <c r="G92" i="5"/>
  <c r="G108" i="5" s="1"/>
  <c r="H92" i="5"/>
  <c r="I92" i="5" s="1"/>
  <c r="G49" i="5"/>
  <c r="E49" i="5"/>
  <c r="H49" i="5"/>
  <c r="H55" i="5"/>
  <c r="G55" i="5"/>
  <c r="E74" i="5"/>
  <c r="G74" i="5"/>
  <c r="H74" i="5"/>
  <c r="H71" i="5"/>
  <c r="L6" i="5"/>
  <c r="L7" i="5"/>
  <c r="L8" i="5"/>
  <c r="L9" i="5"/>
  <c r="L10" i="5"/>
  <c r="L11" i="5"/>
  <c r="L13" i="5"/>
  <c r="L14" i="5"/>
  <c r="L15" i="5"/>
  <c r="L16" i="5"/>
  <c r="L17" i="5"/>
  <c r="L19" i="5"/>
  <c r="L20" i="5"/>
  <c r="L21" i="5"/>
  <c r="L22" i="5"/>
  <c r="L23" i="5"/>
  <c r="L25" i="5"/>
  <c r="L26" i="5"/>
  <c r="L27" i="5"/>
  <c r="L28" i="5"/>
  <c r="L29" i="5"/>
  <c r="L30" i="5"/>
  <c r="L31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3" i="5"/>
  <c r="L64" i="5"/>
  <c r="L65" i="5"/>
  <c r="L66" i="5"/>
  <c r="L67" i="5"/>
  <c r="L68" i="5"/>
  <c r="L69" i="5"/>
  <c r="L70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7" i="5"/>
  <c r="L88" i="5"/>
  <c r="L89" i="5"/>
  <c r="L90" i="5"/>
  <c r="L91" i="5"/>
  <c r="L93" i="5"/>
  <c r="L94" i="5"/>
  <c r="L95" i="5"/>
  <c r="L96" i="5"/>
  <c r="L97" i="5"/>
  <c r="L99" i="5"/>
  <c r="L100" i="5"/>
  <c r="L101" i="5"/>
  <c r="L103" i="5"/>
  <c r="L104" i="5"/>
  <c r="L105" i="5"/>
  <c r="L106" i="5"/>
  <c r="L107" i="5"/>
  <c r="L110" i="5"/>
  <c r="L111" i="5"/>
  <c r="L112" i="5"/>
  <c r="L113" i="5"/>
  <c r="L114" i="5"/>
  <c r="L115" i="5"/>
  <c r="L116" i="5"/>
  <c r="L117" i="5"/>
  <c r="L118" i="5"/>
  <c r="L119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6" i="5"/>
  <c r="L137" i="5"/>
  <c r="L138" i="5"/>
  <c r="N97" i="6"/>
  <c r="N131" i="6"/>
  <c r="M131" i="6"/>
  <c r="N130" i="6"/>
  <c r="M130" i="6"/>
  <c r="N129" i="6"/>
  <c r="M129" i="6"/>
  <c r="N128" i="6"/>
  <c r="M128" i="6"/>
  <c r="N127" i="6"/>
  <c r="M127" i="6"/>
  <c r="M126" i="6" s="1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L126" i="6"/>
  <c r="N125" i="6"/>
  <c r="M125" i="6"/>
  <c r="N124" i="6"/>
  <c r="M124" i="6"/>
  <c r="N123" i="6"/>
  <c r="M123" i="6"/>
  <c r="N122" i="6"/>
  <c r="M122" i="6"/>
  <c r="N121" i="6"/>
  <c r="M121" i="6"/>
  <c r="M120" i="6" s="1"/>
  <c r="Z120" i="6"/>
  <c r="Z134" i="6" s="1"/>
  <c r="Y120" i="6"/>
  <c r="X120" i="6"/>
  <c r="W120" i="6"/>
  <c r="V120" i="6"/>
  <c r="V134" i="6" s="1"/>
  <c r="U120" i="6"/>
  <c r="T120" i="6"/>
  <c r="S120" i="6"/>
  <c r="R120" i="6"/>
  <c r="Q120" i="6"/>
  <c r="P120" i="6"/>
  <c r="O120" i="6"/>
  <c r="L120" i="6"/>
  <c r="N119" i="6"/>
  <c r="M119" i="6"/>
  <c r="N118" i="6"/>
  <c r="M118" i="6"/>
  <c r="N117" i="6"/>
  <c r="M117" i="6"/>
  <c r="N116" i="6"/>
  <c r="M116" i="6"/>
  <c r="N115" i="6"/>
  <c r="M115" i="6"/>
  <c r="N114" i="6"/>
  <c r="N113" i="6" s="1"/>
  <c r="M114" i="6"/>
  <c r="M113" i="6" s="1"/>
  <c r="Z113" i="6"/>
  <c r="Y113" i="6"/>
  <c r="X113" i="6"/>
  <c r="W113" i="6"/>
  <c r="V113" i="6"/>
  <c r="U113" i="6"/>
  <c r="T113" i="6"/>
  <c r="S113" i="6"/>
  <c r="R113" i="6"/>
  <c r="Q113" i="6"/>
  <c r="P113" i="6"/>
  <c r="O113" i="6"/>
  <c r="L113" i="6"/>
  <c r="N112" i="6"/>
  <c r="M112" i="6"/>
  <c r="N111" i="6"/>
  <c r="M111" i="6"/>
  <c r="N110" i="6"/>
  <c r="N109" i="6" s="1"/>
  <c r="M110" i="6"/>
  <c r="M109" i="6" s="1"/>
  <c r="M134" i="6" s="1"/>
  <c r="Z109" i="6"/>
  <c r="Y109" i="6"/>
  <c r="Y134" i="6" s="1"/>
  <c r="X109" i="6"/>
  <c r="X134" i="6" s="1"/>
  <c r="W109" i="6"/>
  <c r="W134" i="6" s="1"/>
  <c r="V109" i="6"/>
  <c r="U109" i="6"/>
  <c r="U134" i="6" s="1"/>
  <c r="T109" i="6"/>
  <c r="T134" i="6" s="1"/>
  <c r="S109" i="6"/>
  <c r="S134" i="6" s="1"/>
  <c r="R109" i="6"/>
  <c r="R134" i="6" s="1"/>
  <c r="Q109" i="6"/>
  <c r="Q134" i="6" s="1"/>
  <c r="P109" i="6"/>
  <c r="P134" i="6" s="1"/>
  <c r="O109" i="6"/>
  <c r="O134" i="6" s="1"/>
  <c r="L109" i="6"/>
  <c r="N107" i="6"/>
  <c r="M107" i="6"/>
  <c r="N106" i="6"/>
  <c r="M106" i="6"/>
  <c r="N105" i="6"/>
  <c r="M105" i="6"/>
  <c r="N104" i="6"/>
  <c r="M104" i="6"/>
  <c r="N103" i="6"/>
  <c r="N102" i="6" s="1"/>
  <c r="M103" i="6"/>
  <c r="M102" i="6" s="1"/>
  <c r="Z102" i="6"/>
  <c r="Y102" i="6"/>
  <c r="X102" i="6"/>
  <c r="W102" i="6"/>
  <c r="V102" i="6"/>
  <c r="U102" i="6"/>
  <c r="T102" i="6"/>
  <c r="S102" i="6"/>
  <c r="R102" i="6"/>
  <c r="Q102" i="6"/>
  <c r="P102" i="6"/>
  <c r="O102" i="6"/>
  <c r="L102" i="6"/>
  <c r="N101" i="6"/>
  <c r="M101" i="6"/>
  <c r="N100" i="6"/>
  <c r="M100" i="6"/>
  <c r="N99" i="6"/>
  <c r="M99" i="6"/>
  <c r="Z98" i="6"/>
  <c r="Y98" i="6"/>
  <c r="X98" i="6"/>
  <c r="W98" i="6"/>
  <c r="V98" i="6"/>
  <c r="U98" i="6"/>
  <c r="T98" i="6"/>
  <c r="S98" i="6"/>
  <c r="R98" i="6"/>
  <c r="Q98" i="6"/>
  <c r="P98" i="6"/>
  <c r="O98" i="6"/>
  <c r="M98" i="6"/>
  <c r="L98" i="6"/>
  <c r="M97" i="6"/>
  <c r="N96" i="6"/>
  <c r="M96" i="6"/>
  <c r="N95" i="6"/>
  <c r="M95" i="6"/>
  <c r="N94" i="6"/>
  <c r="M94" i="6"/>
  <c r="M92" i="6" s="1"/>
  <c r="N93" i="6"/>
  <c r="M93" i="6"/>
  <c r="Z92" i="6"/>
  <c r="Y92" i="6"/>
  <c r="Y108" i="6" s="1"/>
  <c r="X92" i="6"/>
  <c r="W92" i="6"/>
  <c r="V92" i="6"/>
  <c r="U92" i="6"/>
  <c r="U108" i="6" s="1"/>
  <c r="T92" i="6"/>
  <c r="S92" i="6"/>
  <c r="R92" i="6"/>
  <c r="Q92" i="6"/>
  <c r="P92" i="6"/>
  <c r="O92" i="6"/>
  <c r="O108" i="6" s="1"/>
  <c r="O135" i="6" s="1"/>
  <c r="L92" i="6"/>
  <c r="L108" i="6" s="1"/>
  <c r="N82" i="6"/>
  <c r="M82" i="6"/>
  <c r="N81" i="6"/>
  <c r="M81" i="6"/>
  <c r="N80" i="6"/>
  <c r="M80" i="6"/>
  <c r="N79" i="6"/>
  <c r="N78" i="6" s="1"/>
  <c r="M79" i="6"/>
  <c r="M78" i="6" s="1"/>
  <c r="Z78" i="6"/>
  <c r="Y78" i="6"/>
  <c r="X78" i="6"/>
  <c r="W78" i="6"/>
  <c r="V78" i="6"/>
  <c r="U78" i="6"/>
  <c r="T78" i="6"/>
  <c r="S78" i="6"/>
  <c r="R78" i="6"/>
  <c r="Q78" i="6"/>
  <c r="P78" i="6"/>
  <c r="O78" i="6"/>
  <c r="L78" i="6"/>
  <c r="N77" i="6"/>
  <c r="M77" i="6"/>
  <c r="N76" i="6"/>
  <c r="M76" i="6"/>
  <c r="N75" i="6"/>
  <c r="N74" i="6" s="1"/>
  <c r="M75" i="6"/>
  <c r="M74" i="6" s="1"/>
  <c r="Z74" i="6"/>
  <c r="Y74" i="6"/>
  <c r="X74" i="6"/>
  <c r="W74" i="6"/>
  <c r="V74" i="6"/>
  <c r="U74" i="6"/>
  <c r="T74" i="6"/>
  <c r="S74" i="6"/>
  <c r="R74" i="6"/>
  <c r="Q74" i="6"/>
  <c r="P74" i="6"/>
  <c r="O74" i="6"/>
  <c r="L74" i="6"/>
  <c r="N73" i="6"/>
  <c r="M73" i="6"/>
  <c r="N72" i="6"/>
  <c r="N71" i="6" s="1"/>
  <c r="M72" i="6"/>
  <c r="Z71" i="6"/>
  <c r="Y71" i="6"/>
  <c r="X71" i="6"/>
  <c r="W71" i="6"/>
  <c r="V71" i="6"/>
  <c r="U71" i="6"/>
  <c r="T71" i="6"/>
  <c r="S71" i="6"/>
  <c r="R71" i="6"/>
  <c r="Q71" i="6"/>
  <c r="P71" i="6"/>
  <c r="O71" i="6"/>
  <c r="L71" i="6"/>
  <c r="N70" i="6"/>
  <c r="M70" i="6"/>
  <c r="N69" i="6"/>
  <c r="M69" i="6"/>
  <c r="N68" i="6"/>
  <c r="M68" i="6"/>
  <c r="N67" i="6"/>
  <c r="M67" i="6"/>
  <c r="X66" i="6"/>
  <c r="U66" i="6"/>
  <c r="R66" i="6"/>
  <c r="O66" i="6"/>
  <c r="L66" i="6"/>
  <c r="L85" i="6" s="1"/>
  <c r="N65" i="6"/>
  <c r="M65" i="6"/>
  <c r="N64" i="6"/>
  <c r="M64" i="6"/>
  <c r="N63" i="6"/>
  <c r="N62" i="6" s="1"/>
  <c r="M63" i="6"/>
  <c r="Z62" i="6"/>
  <c r="Z85" i="6" s="1"/>
  <c r="Y62" i="6"/>
  <c r="Y85" i="6" s="1"/>
  <c r="X62" i="6"/>
  <c r="W62" i="6"/>
  <c r="V62" i="6"/>
  <c r="V85" i="6" s="1"/>
  <c r="U62" i="6"/>
  <c r="T62" i="6"/>
  <c r="S62" i="6"/>
  <c r="R62" i="6"/>
  <c r="R85" i="6" s="1"/>
  <c r="Q62" i="6"/>
  <c r="Q85" i="6" s="1"/>
  <c r="P62" i="6"/>
  <c r="O62" i="6"/>
  <c r="L62" i="6"/>
  <c r="N60" i="6"/>
  <c r="M60" i="6"/>
  <c r="N59" i="6"/>
  <c r="M59" i="6"/>
  <c r="N58" i="6"/>
  <c r="M58" i="6"/>
  <c r="N57" i="6"/>
  <c r="M57" i="6"/>
  <c r="N56" i="6"/>
  <c r="M56" i="6"/>
  <c r="M55" i="6" s="1"/>
  <c r="Z55" i="6"/>
  <c r="Y55" i="6"/>
  <c r="X55" i="6"/>
  <c r="W55" i="6"/>
  <c r="V55" i="6"/>
  <c r="U55" i="6"/>
  <c r="T55" i="6"/>
  <c r="S55" i="6"/>
  <c r="R55" i="6"/>
  <c r="Q55" i="6"/>
  <c r="P55" i="6"/>
  <c r="O55" i="6"/>
  <c r="L55" i="6"/>
  <c r="N54" i="6"/>
  <c r="M54" i="6"/>
  <c r="N53" i="6"/>
  <c r="M53" i="6"/>
  <c r="N52" i="6"/>
  <c r="M52" i="6"/>
  <c r="N51" i="6"/>
  <c r="M51" i="6"/>
  <c r="N50" i="6"/>
  <c r="M50" i="6"/>
  <c r="Z49" i="6"/>
  <c r="Y49" i="6"/>
  <c r="X49" i="6"/>
  <c r="W49" i="6"/>
  <c r="V49" i="6"/>
  <c r="U49" i="6"/>
  <c r="T49" i="6"/>
  <c r="S49" i="6"/>
  <c r="R49" i="6"/>
  <c r="Q49" i="6"/>
  <c r="P49" i="6"/>
  <c r="O49" i="6"/>
  <c r="L49" i="6"/>
  <c r="N48" i="6"/>
  <c r="M48" i="6"/>
  <c r="N47" i="6"/>
  <c r="M47" i="6"/>
  <c r="N46" i="6"/>
  <c r="M46" i="6"/>
  <c r="N45" i="6"/>
  <c r="M45" i="6"/>
  <c r="N44" i="6"/>
  <c r="M44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L43" i="6"/>
  <c r="N42" i="6"/>
  <c r="M42" i="6"/>
  <c r="N41" i="6"/>
  <c r="M41" i="6"/>
  <c r="N40" i="6"/>
  <c r="M40" i="6"/>
  <c r="N39" i="6"/>
  <c r="M39" i="6"/>
  <c r="N38" i="6"/>
  <c r="M38" i="6"/>
  <c r="N37" i="6"/>
  <c r="M37" i="6"/>
  <c r="N36" i="6"/>
  <c r="M36" i="6"/>
  <c r="N35" i="6"/>
  <c r="M35" i="6"/>
  <c r="N34" i="6"/>
  <c r="M34" i="6"/>
  <c r="M32" i="6" s="1"/>
  <c r="N33" i="6"/>
  <c r="M33" i="6"/>
  <c r="Z32" i="6"/>
  <c r="Y32" i="6"/>
  <c r="X32" i="6"/>
  <c r="W32" i="6"/>
  <c r="V32" i="6"/>
  <c r="U32" i="6"/>
  <c r="T32" i="6"/>
  <c r="S32" i="6"/>
  <c r="R32" i="6"/>
  <c r="Q32" i="6"/>
  <c r="P32" i="6"/>
  <c r="O32" i="6"/>
  <c r="L32" i="6"/>
  <c r="N31" i="6"/>
  <c r="M31" i="6"/>
  <c r="N30" i="6"/>
  <c r="M30" i="6"/>
  <c r="N29" i="6"/>
  <c r="M29" i="6"/>
  <c r="N28" i="6"/>
  <c r="M28" i="6"/>
  <c r="N27" i="6"/>
  <c r="M27" i="6"/>
  <c r="N26" i="6"/>
  <c r="M26" i="6"/>
  <c r="N25" i="6"/>
  <c r="N24" i="6" s="1"/>
  <c r="M25" i="6"/>
  <c r="Z24" i="6"/>
  <c r="Y24" i="6"/>
  <c r="X24" i="6"/>
  <c r="W24" i="6"/>
  <c r="V24" i="6"/>
  <c r="U24" i="6"/>
  <c r="T24" i="6"/>
  <c r="S24" i="6"/>
  <c r="R24" i="6"/>
  <c r="Q24" i="6"/>
  <c r="P24" i="6"/>
  <c r="O24" i="6"/>
  <c r="L24" i="6"/>
  <c r="N23" i="6"/>
  <c r="M23" i="6"/>
  <c r="N22" i="6"/>
  <c r="M22" i="6"/>
  <c r="N21" i="6"/>
  <c r="M21" i="6"/>
  <c r="N20" i="6"/>
  <c r="M20" i="6"/>
  <c r="N19" i="6"/>
  <c r="M19" i="6"/>
  <c r="Z18" i="6"/>
  <c r="Y18" i="6"/>
  <c r="X18" i="6"/>
  <c r="W18" i="6"/>
  <c r="V18" i="6"/>
  <c r="U18" i="6"/>
  <c r="T18" i="6"/>
  <c r="S18" i="6"/>
  <c r="R18" i="6"/>
  <c r="Q18" i="6"/>
  <c r="P18" i="6"/>
  <c r="O18" i="6"/>
  <c r="L18" i="6"/>
  <c r="N17" i="6"/>
  <c r="M17" i="6"/>
  <c r="N16" i="6"/>
  <c r="M16" i="6"/>
  <c r="N15" i="6"/>
  <c r="M15" i="6"/>
  <c r="N14" i="6"/>
  <c r="M14" i="6"/>
  <c r="N13" i="6"/>
  <c r="M13" i="6"/>
  <c r="Z12" i="6"/>
  <c r="Y12" i="6"/>
  <c r="X12" i="6"/>
  <c r="W12" i="6"/>
  <c r="V12" i="6"/>
  <c r="U12" i="6"/>
  <c r="T12" i="6"/>
  <c r="S12" i="6"/>
  <c r="R12" i="6"/>
  <c r="Q12" i="6"/>
  <c r="P12" i="6"/>
  <c r="O12" i="6"/>
  <c r="M12" i="6"/>
  <c r="L12" i="6"/>
  <c r="N11" i="6"/>
  <c r="M11" i="6"/>
  <c r="N10" i="6"/>
  <c r="M10" i="6"/>
  <c r="N9" i="6"/>
  <c r="M9" i="6"/>
  <c r="N8" i="6"/>
  <c r="M8" i="6"/>
  <c r="N7" i="6"/>
  <c r="M7" i="6"/>
  <c r="N6" i="6"/>
  <c r="N5" i="6" s="1"/>
  <c r="M6" i="6"/>
  <c r="Z5" i="6"/>
  <c r="Y5" i="6"/>
  <c r="X5" i="6"/>
  <c r="X61" i="6" s="1"/>
  <c r="W5" i="6"/>
  <c r="V5" i="6"/>
  <c r="U5" i="6"/>
  <c r="U61" i="6" s="1"/>
  <c r="T5" i="6"/>
  <c r="T61" i="6" s="1"/>
  <c r="S5" i="6"/>
  <c r="R5" i="6"/>
  <c r="Q5" i="6"/>
  <c r="P5" i="6"/>
  <c r="O5" i="6"/>
  <c r="L5" i="6"/>
  <c r="L61" i="6" s="1"/>
  <c r="M49" i="6" l="1"/>
  <c r="H108" i="5"/>
  <c r="U85" i="6"/>
  <c r="R108" i="6"/>
  <c r="R135" i="6" s="1"/>
  <c r="R61" i="6"/>
  <c r="R139" i="6" s="1"/>
  <c r="V140" i="6"/>
  <c r="S108" i="6"/>
  <c r="S135" i="6" s="1"/>
  <c r="H134" i="5"/>
  <c r="X85" i="6"/>
  <c r="X140" i="6" s="1"/>
  <c r="T85" i="6"/>
  <c r="T140" i="6" s="1"/>
  <c r="V108" i="6"/>
  <c r="V135" i="6" s="1"/>
  <c r="R140" i="6"/>
  <c r="Z140" i="6"/>
  <c r="W108" i="6"/>
  <c r="W135" i="6" s="1"/>
  <c r="N98" i="6"/>
  <c r="N120" i="6"/>
  <c r="S61" i="6"/>
  <c r="M5" i="6"/>
  <c r="M62" i="6"/>
  <c r="O85" i="6"/>
  <c r="O140" i="6" s="1"/>
  <c r="S85" i="6"/>
  <c r="S140" i="6" s="1"/>
  <c r="W85" i="6"/>
  <c r="W140" i="6" s="1"/>
  <c r="M71" i="6"/>
  <c r="T108" i="6"/>
  <c r="T135" i="6" s="1"/>
  <c r="X108" i="6"/>
  <c r="X135" i="6" s="1"/>
  <c r="L134" i="6"/>
  <c r="L140" i="6" s="1"/>
  <c r="I49" i="5"/>
  <c r="I102" i="5"/>
  <c r="N55" i="6"/>
  <c r="N49" i="6"/>
  <c r="N18" i="6"/>
  <c r="N32" i="6"/>
  <c r="W61" i="6"/>
  <c r="Z61" i="6"/>
  <c r="Z139" i="6" s="1"/>
  <c r="Z108" i="6"/>
  <c r="Z135" i="6" s="1"/>
  <c r="N92" i="6"/>
  <c r="Y61" i="6"/>
  <c r="Y86" i="6" s="1"/>
  <c r="M85" i="6"/>
  <c r="M140" i="6" s="1"/>
  <c r="V61" i="6"/>
  <c r="P108" i="6"/>
  <c r="P135" i="6" s="1"/>
  <c r="Q108" i="6"/>
  <c r="Q135" i="6" s="1"/>
  <c r="N85" i="6"/>
  <c r="P85" i="6"/>
  <c r="P140" i="6" s="1"/>
  <c r="P61" i="6"/>
  <c r="M43" i="6"/>
  <c r="M24" i="6"/>
  <c r="M61" i="6" s="1"/>
  <c r="M18" i="6"/>
  <c r="O61" i="6"/>
  <c r="Q61" i="6"/>
  <c r="N12" i="6"/>
  <c r="N61" i="6" s="1"/>
  <c r="P139" i="6"/>
  <c r="T86" i="6"/>
  <c r="T139" i="6"/>
  <c r="X86" i="6"/>
  <c r="X142" i="6" s="1"/>
  <c r="X139" i="6"/>
  <c r="U139" i="6"/>
  <c r="U86" i="6"/>
  <c r="L86" i="6"/>
  <c r="L139" i="6"/>
  <c r="V86" i="6"/>
  <c r="V142" i="6" s="1"/>
  <c r="Q140" i="6"/>
  <c r="U140" i="6"/>
  <c r="Y140" i="6"/>
  <c r="O139" i="6"/>
  <c r="O86" i="6"/>
  <c r="O142" i="6" s="1"/>
  <c r="S139" i="6"/>
  <c r="S86" i="6"/>
  <c r="W139" i="6"/>
  <c r="W86" i="6"/>
  <c r="M108" i="6"/>
  <c r="M135" i="6" s="1"/>
  <c r="U135" i="6"/>
  <c r="Y135" i="6"/>
  <c r="S142" i="6"/>
  <c r="N134" i="6"/>
  <c r="Y142" i="6" l="1"/>
  <c r="U142" i="6"/>
  <c r="L135" i="6"/>
  <c r="L142" i="6" s="1"/>
  <c r="I108" i="5"/>
  <c r="H135" i="5"/>
  <c r="V139" i="6"/>
  <c r="Z86" i="6"/>
  <c r="R86" i="6"/>
  <c r="R142" i="6" s="1"/>
  <c r="Y139" i="6"/>
  <c r="P86" i="6"/>
  <c r="P142" i="6" s="1"/>
  <c r="N108" i="6"/>
  <c r="N139" i="6" s="1"/>
  <c r="Q139" i="6"/>
  <c r="Q86" i="6"/>
  <c r="N86" i="6"/>
  <c r="N140" i="6"/>
  <c r="M86" i="6"/>
  <c r="M142" i="6" s="1"/>
  <c r="M139" i="6"/>
  <c r="N135" i="6" l="1"/>
  <c r="M161" i="50"/>
  <c r="L161" i="50"/>
  <c r="H161" i="50"/>
  <c r="M160" i="50"/>
  <c r="L160" i="50"/>
  <c r="J160" i="50"/>
  <c r="H160" i="50"/>
  <c r="G171" i="50"/>
  <c r="I171" i="50"/>
  <c r="J171" i="50"/>
  <c r="F171" i="50"/>
  <c r="H168" i="50"/>
  <c r="H171" i="50" s="1"/>
  <c r="N113" i="50" l="1"/>
  <c r="J155" i="50" l="1"/>
  <c r="M120" i="50"/>
  <c r="L120" i="50"/>
  <c r="H120" i="50"/>
  <c r="P231" i="51"/>
  <c r="N223" i="51"/>
  <c r="P223" i="51" s="1"/>
  <c r="N222" i="51"/>
  <c r="P222" i="51" s="1"/>
  <c r="O233" i="51"/>
  <c r="Q233" i="51"/>
  <c r="N224" i="51"/>
  <c r="P224" i="51" s="1"/>
  <c r="P266" i="51"/>
  <c r="M266" i="51" s="1"/>
  <c r="P265" i="51"/>
  <c r="M265" i="51" s="1"/>
  <c r="H264" i="51"/>
  <c r="H263" i="51"/>
  <c r="H206" i="51"/>
  <c r="H205" i="51"/>
  <c r="N233" i="51" l="1"/>
  <c r="P233" i="51"/>
  <c r="P267" i="51"/>
  <c r="K17" i="54"/>
  <c r="K13" i="54"/>
  <c r="K12" i="54"/>
  <c r="K10" i="54"/>
  <c r="K9" i="54"/>
  <c r="K6" i="54"/>
  <c r="K5" i="54"/>
  <c r="K3" i="54"/>
  <c r="K2" i="54"/>
  <c r="I107" i="51"/>
  <c r="I94" i="51"/>
  <c r="J94" i="51"/>
  <c r="I75" i="51"/>
  <c r="I22" i="50"/>
  <c r="I42" i="50"/>
  <c r="G49" i="51"/>
  <c r="I49" i="51"/>
  <c r="F49" i="51"/>
  <c r="D36" i="66"/>
  <c r="C36" i="66"/>
  <c r="M329" i="65"/>
  <c r="L329" i="65"/>
  <c r="K329" i="65"/>
  <c r="K321" i="65"/>
  <c r="J321" i="65"/>
  <c r="I321" i="65"/>
  <c r="H321" i="65"/>
  <c r="G321" i="65"/>
  <c r="F321" i="65"/>
  <c r="E321" i="65"/>
  <c r="D321" i="65"/>
  <c r="C321" i="65"/>
  <c r="B321" i="65"/>
  <c r="M320" i="65"/>
  <c r="L320" i="65"/>
  <c r="L319" i="65"/>
  <c r="M319" i="65" s="1"/>
  <c r="M318" i="65"/>
  <c r="L318" i="65"/>
  <c r="L317" i="65"/>
  <c r="M317" i="65" s="1"/>
  <c r="L316" i="65"/>
  <c r="L315" i="65"/>
  <c r="M315" i="65" s="1"/>
  <c r="K312" i="65"/>
  <c r="J312" i="65"/>
  <c r="I312" i="65"/>
  <c r="H312" i="65"/>
  <c r="G312" i="65"/>
  <c r="F312" i="65"/>
  <c r="E312" i="65"/>
  <c r="D312" i="65"/>
  <c r="C312" i="65"/>
  <c r="B312" i="65"/>
  <c r="M311" i="65"/>
  <c r="L311" i="65"/>
  <c r="M310" i="65"/>
  <c r="L310" i="65"/>
  <c r="M309" i="65"/>
  <c r="L309" i="65"/>
  <c r="M308" i="65"/>
  <c r="L308" i="65"/>
  <c r="L307" i="65"/>
  <c r="M307" i="65" s="1"/>
  <c r="M306" i="65"/>
  <c r="L306" i="65"/>
  <c r="L305" i="65"/>
  <c r="M303" i="65"/>
  <c r="K303" i="65"/>
  <c r="J303" i="65"/>
  <c r="M299" i="65"/>
  <c r="L325" i="65" s="1"/>
  <c r="M296" i="65"/>
  <c r="L296" i="65"/>
  <c r="K296" i="65"/>
  <c r="K288" i="65"/>
  <c r="J288" i="65"/>
  <c r="I288" i="65"/>
  <c r="H288" i="65"/>
  <c r="G288" i="65"/>
  <c r="F288" i="65"/>
  <c r="O288" i="65" s="1"/>
  <c r="E288" i="65"/>
  <c r="P288" i="65" s="1"/>
  <c r="D288" i="65"/>
  <c r="C288" i="65"/>
  <c r="B288" i="65"/>
  <c r="M287" i="65"/>
  <c r="L287" i="65"/>
  <c r="M286" i="65"/>
  <c r="L286" i="65"/>
  <c r="M285" i="65"/>
  <c r="L285" i="65"/>
  <c r="L284" i="65"/>
  <c r="M284" i="65" s="1"/>
  <c r="L283" i="65"/>
  <c r="M283" i="65" s="1"/>
  <c r="M282" i="65"/>
  <c r="L282" i="65"/>
  <c r="K279" i="65"/>
  <c r="J279" i="65"/>
  <c r="I279" i="65"/>
  <c r="H279" i="65"/>
  <c r="G279" i="65"/>
  <c r="F279" i="65"/>
  <c r="E279" i="65"/>
  <c r="D279" i="65"/>
  <c r="C279" i="65"/>
  <c r="B279" i="65"/>
  <c r="M278" i="65"/>
  <c r="L278" i="65"/>
  <c r="M277" i="65"/>
  <c r="L277" i="65"/>
  <c r="M276" i="65"/>
  <c r="L276" i="65"/>
  <c r="M275" i="65"/>
  <c r="L275" i="65"/>
  <c r="L274" i="65"/>
  <c r="M274" i="65" s="1"/>
  <c r="M273" i="65"/>
  <c r="L273" i="65"/>
  <c r="M272" i="65"/>
  <c r="L272" i="65"/>
  <c r="M270" i="65"/>
  <c r="K270" i="65"/>
  <c r="J270" i="65"/>
  <c r="M266" i="65"/>
  <c r="L292" i="65" s="1"/>
  <c r="M263" i="65"/>
  <c r="L263" i="65"/>
  <c r="K263" i="65"/>
  <c r="K255" i="65"/>
  <c r="J255" i="65"/>
  <c r="I255" i="65"/>
  <c r="H255" i="65"/>
  <c r="G255" i="65"/>
  <c r="F255" i="65"/>
  <c r="E255" i="65"/>
  <c r="P255" i="65" s="1"/>
  <c r="D255" i="65"/>
  <c r="O255" i="65" s="1"/>
  <c r="C255" i="65"/>
  <c r="B255" i="65"/>
  <c r="M254" i="65"/>
  <c r="L254" i="65"/>
  <c r="M253" i="65"/>
  <c r="L253" i="65"/>
  <c r="M252" i="65"/>
  <c r="L252" i="65"/>
  <c r="L251" i="65"/>
  <c r="M251" i="65" s="1"/>
  <c r="L250" i="65"/>
  <c r="M250" i="65" s="1"/>
  <c r="M249" i="65"/>
  <c r="L249" i="65"/>
  <c r="K246" i="65"/>
  <c r="J246" i="65"/>
  <c r="I246" i="65"/>
  <c r="H246" i="65"/>
  <c r="G246" i="65"/>
  <c r="F246" i="65"/>
  <c r="E246" i="65"/>
  <c r="D246" i="65"/>
  <c r="C246" i="65"/>
  <c r="B246" i="65"/>
  <c r="M245" i="65"/>
  <c r="L245" i="65"/>
  <c r="M244" i="65"/>
  <c r="L244" i="65"/>
  <c r="M243" i="65"/>
  <c r="L243" i="65"/>
  <c r="M242" i="65"/>
  <c r="L242" i="65"/>
  <c r="L241" i="65"/>
  <c r="M241" i="65" s="1"/>
  <c r="M240" i="65"/>
  <c r="L240" i="65"/>
  <c r="M239" i="65"/>
  <c r="L239" i="65"/>
  <c r="M237" i="65"/>
  <c r="K237" i="65"/>
  <c r="J237" i="65"/>
  <c r="M233" i="65"/>
  <c r="L259" i="65" s="1"/>
  <c r="M230" i="65"/>
  <c r="L230" i="65"/>
  <c r="K230" i="65"/>
  <c r="K222" i="65"/>
  <c r="J222" i="65"/>
  <c r="I222" i="65"/>
  <c r="H222" i="65"/>
  <c r="G222" i="65"/>
  <c r="F222" i="65"/>
  <c r="E222" i="65"/>
  <c r="D222" i="65"/>
  <c r="C222" i="65"/>
  <c r="B222" i="65"/>
  <c r="M221" i="65"/>
  <c r="L221" i="65"/>
  <c r="M220" i="65"/>
  <c r="L220" i="65"/>
  <c r="M219" i="65"/>
  <c r="L219" i="65"/>
  <c r="M218" i="65"/>
  <c r="L218" i="65"/>
  <c r="L217" i="65"/>
  <c r="M217" i="65" s="1"/>
  <c r="M216" i="65"/>
  <c r="L216" i="65"/>
  <c r="K213" i="65"/>
  <c r="J213" i="65"/>
  <c r="I213" i="65"/>
  <c r="H213" i="65"/>
  <c r="G213" i="65"/>
  <c r="F213" i="65"/>
  <c r="E213" i="65"/>
  <c r="D213" i="65"/>
  <c r="C213" i="65"/>
  <c r="B213" i="65"/>
  <c r="M212" i="65"/>
  <c r="L212" i="65"/>
  <c r="M211" i="65"/>
  <c r="L211" i="65"/>
  <c r="M210" i="65"/>
  <c r="L210" i="65"/>
  <c r="M209" i="65"/>
  <c r="L209" i="65"/>
  <c r="L208" i="65"/>
  <c r="M208" i="65" s="1"/>
  <c r="M207" i="65"/>
  <c r="L207" i="65"/>
  <c r="M206" i="65"/>
  <c r="L206" i="65"/>
  <c r="M204" i="65"/>
  <c r="K204" i="65"/>
  <c r="J204" i="65"/>
  <c r="M200" i="65"/>
  <c r="L226" i="65" s="1"/>
  <c r="M197" i="65"/>
  <c r="L197" i="65"/>
  <c r="K197" i="65"/>
  <c r="K189" i="65"/>
  <c r="J189" i="65"/>
  <c r="I189" i="65"/>
  <c r="P189" i="65" s="1"/>
  <c r="H189" i="65"/>
  <c r="G189" i="65"/>
  <c r="F189" i="65"/>
  <c r="E189" i="65"/>
  <c r="D189" i="65"/>
  <c r="C189" i="65"/>
  <c r="B189" i="65"/>
  <c r="M188" i="65"/>
  <c r="L188" i="65"/>
  <c r="M187" i="65"/>
  <c r="L187" i="65"/>
  <c r="M186" i="65"/>
  <c r="L186" i="65"/>
  <c r="L185" i="65"/>
  <c r="M185" i="65" s="1"/>
  <c r="L184" i="65"/>
  <c r="M184" i="65" s="1"/>
  <c r="M183" i="65"/>
  <c r="L183" i="65"/>
  <c r="K180" i="65"/>
  <c r="J180" i="65"/>
  <c r="I180" i="65"/>
  <c r="H180" i="65"/>
  <c r="G180" i="65"/>
  <c r="F180" i="65"/>
  <c r="E180" i="65"/>
  <c r="D180" i="65"/>
  <c r="C180" i="65"/>
  <c r="B180" i="65"/>
  <c r="M179" i="65"/>
  <c r="L179" i="65"/>
  <c r="M178" i="65"/>
  <c r="L178" i="65"/>
  <c r="M177" i="65"/>
  <c r="L177" i="65"/>
  <c r="M176" i="65"/>
  <c r="L176" i="65"/>
  <c r="L175" i="65"/>
  <c r="M175" i="65" s="1"/>
  <c r="M174" i="65"/>
  <c r="L174" i="65"/>
  <c r="M173" i="65"/>
  <c r="L173" i="65"/>
  <c r="M171" i="65"/>
  <c r="K171" i="65"/>
  <c r="J171" i="65"/>
  <c r="M167" i="65"/>
  <c r="L193" i="65" s="1"/>
  <c r="M164" i="65"/>
  <c r="L164" i="65"/>
  <c r="K164" i="65"/>
  <c r="K156" i="65"/>
  <c r="J156" i="65"/>
  <c r="G156" i="65"/>
  <c r="F156" i="65"/>
  <c r="E156" i="65"/>
  <c r="D156" i="65"/>
  <c r="C156" i="65"/>
  <c r="B156" i="65"/>
  <c r="M155" i="65"/>
  <c r="L155" i="65"/>
  <c r="L154" i="65"/>
  <c r="M154" i="65" s="1"/>
  <c r="M153" i="65"/>
  <c r="L153" i="65"/>
  <c r="L152" i="65"/>
  <c r="M152" i="65" s="1"/>
  <c r="L151" i="65"/>
  <c r="M151" i="65" s="1"/>
  <c r="H156" i="65"/>
  <c r="M150" i="65"/>
  <c r="L150" i="65"/>
  <c r="K147" i="65"/>
  <c r="J147" i="65"/>
  <c r="I147" i="65"/>
  <c r="H147" i="65"/>
  <c r="G147" i="65"/>
  <c r="F147" i="65"/>
  <c r="E147" i="65"/>
  <c r="D147" i="65"/>
  <c r="L146" i="65"/>
  <c r="C146" i="65"/>
  <c r="M146" i="65" s="1"/>
  <c r="B146" i="65"/>
  <c r="L145" i="65"/>
  <c r="C145" i="65"/>
  <c r="M145" i="65" s="1"/>
  <c r="B145" i="65"/>
  <c r="L144" i="65"/>
  <c r="C144" i="65"/>
  <c r="M144" i="65" s="1"/>
  <c r="B144" i="65"/>
  <c r="L143" i="65"/>
  <c r="C143" i="65"/>
  <c r="M143" i="65" s="1"/>
  <c r="B143" i="65"/>
  <c r="L142" i="65"/>
  <c r="C142" i="65"/>
  <c r="M142" i="65" s="1"/>
  <c r="B142" i="65"/>
  <c r="L141" i="65"/>
  <c r="C141" i="65"/>
  <c r="M141" i="65" s="1"/>
  <c r="B141" i="65"/>
  <c r="L140" i="65"/>
  <c r="C140" i="65"/>
  <c r="B140" i="65"/>
  <c r="B147" i="65" s="1"/>
  <c r="M138" i="65"/>
  <c r="K138" i="65"/>
  <c r="J138" i="65"/>
  <c r="M134" i="65"/>
  <c r="L160" i="65" s="1"/>
  <c r="M131" i="65"/>
  <c r="L131" i="65"/>
  <c r="K131" i="65"/>
  <c r="K123" i="65"/>
  <c r="J123" i="65"/>
  <c r="I123" i="65"/>
  <c r="H123" i="65"/>
  <c r="G123" i="65"/>
  <c r="F123" i="65"/>
  <c r="E123" i="65"/>
  <c r="D123" i="65"/>
  <c r="O123" i="65" s="1"/>
  <c r="C123" i="65"/>
  <c r="B123" i="65"/>
  <c r="M122" i="65"/>
  <c r="L122" i="65"/>
  <c r="M121" i="65"/>
  <c r="L121" i="65"/>
  <c r="M120" i="65"/>
  <c r="L120" i="65"/>
  <c r="L119" i="65"/>
  <c r="M119" i="65" s="1"/>
  <c r="L118" i="65"/>
  <c r="M118" i="65" s="1"/>
  <c r="M117" i="65"/>
  <c r="L117" i="65"/>
  <c r="K114" i="65"/>
  <c r="J114" i="65"/>
  <c r="I114" i="65"/>
  <c r="H114" i="65"/>
  <c r="G114" i="65"/>
  <c r="F114" i="65"/>
  <c r="E114" i="65"/>
  <c r="D114" i="65"/>
  <c r="C114" i="65"/>
  <c r="B114" i="65"/>
  <c r="M113" i="65"/>
  <c r="L113" i="65"/>
  <c r="M112" i="65"/>
  <c r="L112" i="65"/>
  <c r="M111" i="65"/>
  <c r="L111" i="65"/>
  <c r="M110" i="65"/>
  <c r="L110" i="65"/>
  <c r="L109" i="65"/>
  <c r="M109" i="65" s="1"/>
  <c r="M108" i="65"/>
  <c r="L108" i="65"/>
  <c r="M107" i="65"/>
  <c r="L107" i="65"/>
  <c r="M105" i="65"/>
  <c r="K105" i="65"/>
  <c r="J105" i="65"/>
  <c r="M101" i="65"/>
  <c r="L127" i="65" s="1"/>
  <c r="M98" i="65"/>
  <c r="L98" i="65"/>
  <c r="K98" i="65"/>
  <c r="K90" i="65"/>
  <c r="J90" i="65"/>
  <c r="I90" i="65"/>
  <c r="H90" i="65"/>
  <c r="G90" i="65"/>
  <c r="F90" i="65"/>
  <c r="E90" i="65"/>
  <c r="P90" i="65" s="1"/>
  <c r="D90" i="65"/>
  <c r="C90" i="65"/>
  <c r="B90" i="65"/>
  <c r="M89" i="65"/>
  <c r="L89" i="65"/>
  <c r="M88" i="65"/>
  <c r="L88" i="65"/>
  <c r="M87" i="65"/>
  <c r="L87" i="65"/>
  <c r="L86" i="65"/>
  <c r="M86" i="65" s="1"/>
  <c r="L85" i="65"/>
  <c r="M84" i="65"/>
  <c r="L84" i="65"/>
  <c r="K81" i="65"/>
  <c r="J81" i="65"/>
  <c r="I81" i="65"/>
  <c r="H81" i="65"/>
  <c r="G81" i="65"/>
  <c r="F81" i="65"/>
  <c r="E81" i="65"/>
  <c r="D81" i="65"/>
  <c r="C81" i="65"/>
  <c r="B81" i="65"/>
  <c r="M80" i="65"/>
  <c r="L80" i="65"/>
  <c r="M79" i="65"/>
  <c r="L79" i="65"/>
  <c r="M78" i="65"/>
  <c r="L78" i="65"/>
  <c r="M77" i="65"/>
  <c r="L77" i="65"/>
  <c r="L76" i="65"/>
  <c r="M76" i="65" s="1"/>
  <c r="M75" i="65"/>
  <c r="L75" i="65"/>
  <c r="M74" i="65"/>
  <c r="L74" i="65"/>
  <c r="M72" i="65"/>
  <c r="K72" i="65"/>
  <c r="J72" i="65"/>
  <c r="M68" i="65"/>
  <c r="L94" i="65" s="1"/>
  <c r="M65" i="65"/>
  <c r="L65" i="65"/>
  <c r="K65" i="65"/>
  <c r="K57" i="65"/>
  <c r="J57" i="65"/>
  <c r="I57" i="65"/>
  <c r="H57" i="65"/>
  <c r="G57" i="65"/>
  <c r="P57" i="65" s="1"/>
  <c r="F57" i="65"/>
  <c r="E57" i="65"/>
  <c r="D57" i="65"/>
  <c r="O57" i="65" s="1"/>
  <c r="C57" i="65"/>
  <c r="B57" i="65"/>
  <c r="M56" i="65"/>
  <c r="L56" i="65"/>
  <c r="M55" i="65"/>
  <c r="L55" i="65"/>
  <c r="M54" i="65"/>
  <c r="L54" i="65"/>
  <c r="L53" i="65"/>
  <c r="M53" i="65" s="1"/>
  <c r="L52" i="65"/>
  <c r="M52" i="65" s="1"/>
  <c r="M51" i="65"/>
  <c r="L51" i="65"/>
  <c r="K48" i="65"/>
  <c r="J48" i="65"/>
  <c r="I48" i="65"/>
  <c r="H48" i="65"/>
  <c r="G48" i="65"/>
  <c r="F48" i="65"/>
  <c r="E48" i="65"/>
  <c r="D48" i="65"/>
  <c r="C48" i="65"/>
  <c r="B48" i="65"/>
  <c r="M47" i="65"/>
  <c r="L47" i="65"/>
  <c r="M46" i="65"/>
  <c r="L46" i="65"/>
  <c r="M45" i="65"/>
  <c r="L45" i="65"/>
  <c r="M44" i="65"/>
  <c r="L44" i="65"/>
  <c r="L43" i="65"/>
  <c r="M43" i="65" s="1"/>
  <c r="M42" i="65"/>
  <c r="L42" i="65"/>
  <c r="M41" i="65"/>
  <c r="L41" i="65"/>
  <c r="M39" i="65"/>
  <c r="K39" i="65"/>
  <c r="J39" i="65"/>
  <c r="M35" i="65"/>
  <c r="L61" i="65" s="1"/>
  <c r="M32" i="65"/>
  <c r="L32" i="65"/>
  <c r="K32" i="65"/>
  <c r="K24" i="65"/>
  <c r="J24" i="65"/>
  <c r="I24" i="65"/>
  <c r="H24" i="65"/>
  <c r="G24" i="65"/>
  <c r="F24" i="65"/>
  <c r="E24" i="65"/>
  <c r="P24" i="65" s="1"/>
  <c r="D24" i="65"/>
  <c r="C24" i="65"/>
  <c r="B24" i="65"/>
  <c r="M23" i="65"/>
  <c r="L23" i="65"/>
  <c r="M22" i="65"/>
  <c r="L22" i="65"/>
  <c r="M21" i="65"/>
  <c r="L21" i="65"/>
  <c r="L20" i="65"/>
  <c r="M20" i="65" s="1"/>
  <c r="L19" i="65"/>
  <c r="M19" i="65" s="1"/>
  <c r="L18" i="65"/>
  <c r="M18" i="65" s="1"/>
  <c r="K15" i="65"/>
  <c r="J15" i="65"/>
  <c r="I15" i="65"/>
  <c r="H15" i="65"/>
  <c r="G15" i="65"/>
  <c r="F15" i="65"/>
  <c r="E15" i="65"/>
  <c r="D15" i="65"/>
  <c r="C15" i="65"/>
  <c r="B15" i="65"/>
  <c r="M14" i="65"/>
  <c r="L14" i="65"/>
  <c r="M13" i="65"/>
  <c r="L13" i="65"/>
  <c r="M12" i="65"/>
  <c r="L12" i="65"/>
  <c r="M11" i="65"/>
  <c r="L11" i="65"/>
  <c r="L10" i="65"/>
  <c r="M10" i="65" s="1"/>
  <c r="M9" i="65"/>
  <c r="L9" i="65"/>
  <c r="M8" i="65"/>
  <c r="L8" i="65"/>
  <c r="M6" i="65"/>
  <c r="K6" i="65"/>
  <c r="J6" i="65"/>
  <c r="M2" i="65"/>
  <c r="L28" i="65" s="1"/>
  <c r="D9" i="64"/>
  <c r="D30" i="64" s="1"/>
  <c r="C9" i="64"/>
  <c r="C30" i="64" s="1"/>
  <c r="E21" i="63"/>
  <c r="D21" i="63"/>
  <c r="G18" i="62"/>
  <c r="F18" i="62"/>
  <c r="E18" i="62"/>
  <c r="D18" i="62"/>
  <c r="C18" i="62"/>
  <c r="H17" i="62"/>
  <c r="I17" i="62" s="1"/>
  <c r="H16" i="62"/>
  <c r="H18" i="62" s="1"/>
  <c r="G14" i="62"/>
  <c r="G19" i="62" s="1"/>
  <c r="F14" i="62"/>
  <c r="F19" i="62" s="1"/>
  <c r="E14" i="62"/>
  <c r="E19" i="62" s="1"/>
  <c r="D14" i="62"/>
  <c r="D19" i="62" s="1"/>
  <c r="C14" i="62"/>
  <c r="C19" i="62" s="1"/>
  <c r="H13" i="62"/>
  <c r="I13" i="62" s="1"/>
  <c r="H12" i="62"/>
  <c r="I12" i="62" s="1"/>
  <c r="H11" i="62"/>
  <c r="I11" i="62" s="1"/>
  <c r="H10" i="62"/>
  <c r="I10" i="62" s="1"/>
  <c r="H9" i="62"/>
  <c r="I9" i="62" s="1"/>
  <c r="H8" i="62"/>
  <c r="I8" i="62" s="1"/>
  <c r="H7" i="62"/>
  <c r="H2" i="62"/>
  <c r="J27" i="61"/>
  <c r="I26" i="61"/>
  <c r="H26" i="61"/>
  <c r="G26" i="61"/>
  <c r="F26" i="61"/>
  <c r="D26" i="61"/>
  <c r="J25" i="61"/>
  <c r="I24" i="61"/>
  <c r="H24" i="61"/>
  <c r="G24" i="61"/>
  <c r="F24" i="61"/>
  <c r="D24" i="61"/>
  <c r="J24" i="61" s="1"/>
  <c r="J23" i="61"/>
  <c r="I22" i="61"/>
  <c r="H22" i="61"/>
  <c r="G22" i="61"/>
  <c r="F22" i="61"/>
  <c r="D22" i="61"/>
  <c r="J21" i="61"/>
  <c r="J20" i="61"/>
  <c r="J19" i="61"/>
  <c r="J18" i="61"/>
  <c r="J17" i="61"/>
  <c r="J16" i="61"/>
  <c r="J15" i="61"/>
  <c r="J14" i="61"/>
  <c r="J13" i="61"/>
  <c r="J12" i="61"/>
  <c r="N12" i="61" s="1"/>
  <c r="J11" i="61"/>
  <c r="I9" i="61"/>
  <c r="H9" i="61"/>
  <c r="G9" i="61"/>
  <c r="F9" i="61"/>
  <c r="E9" i="61"/>
  <c r="E28" i="61" s="1"/>
  <c r="D9" i="61"/>
  <c r="J8" i="61"/>
  <c r="J7" i="61"/>
  <c r="I6" i="61"/>
  <c r="H6" i="61"/>
  <c r="G6" i="61"/>
  <c r="F6" i="61"/>
  <c r="D6" i="61"/>
  <c r="D18" i="60"/>
  <c r="D14" i="60"/>
  <c r="D9" i="60"/>
  <c r="C18" i="59"/>
  <c r="C14" i="59"/>
  <c r="D63" i="58"/>
  <c r="C63" i="58"/>
  <c r="D59" i="58"/>
  <c r="D54" i="58"/>
  <c r="D40" i="58"/>
  <c r="C40" i="58"/>
  <c r="D35" i="58"/>
  <c r="C35" i="58"/>
  <c r="D24" i="58"/>
  <c r="C24" i="58"/>
  <c r="D14" i="58"/>
  <c r="C14" i="58"/>
  <c r="D9" i="58"/>
  <c r="C9" i="58"/>
  <c r="A1" i="58"/>
  <c r="C6" i="57"/>
  <c r="C12" i="57" s="1"/>
  <c r="E29" i="55"/>
  <c r="D29" i="55"/>
  <c r="C29" i="55"/>
  <c r="C35" i="55" s="1"/>
  <c r="E22" i="55"/>
  <c r="D22" i="55"/>
  <c r="D35" i="55" s="1"/>
  <c r="C22" i="55"/>
  <c r="E14" i="55"/>
  <c r="D14" i="55"/>
  <c r="C14" i="55"/>
  <c r="E10" i="55"/>
  <c r="D10" i="55"/>
  <c r="C10" i="55"/>
  <c r="E9" i="55"/>
  <c r="E5" i="55" s="1"/>
  <c r="D5" i="55"/>
  <c r="C5" i="55"/>
  <c r="K20" i="54"/>
  <c r="K19" i="54"/>
  <c r="C147" i="65" l="1"/>
  <c r="L222" i="65"/>
  <c r="M222" i="65" s="1"/>
  <c r="D34" i="58"/>
  <c r="L48" i="65"/>
  <c r="M48" i="65" s="1"/>
  <c r="L114" i="65"/>
  <c r="M114" i="65" s="1"/>
  <c r="P123" i="65"/>
  <c r="L147" i="65"/>
  <c r="L213" i="65"/>
  <c r="M213" i="65" s="1"/>
  <c r="O321" i="65"/>
  <c r="O24" i="65"/>
  <c r="O90" i="65"/>
  <c r="M140" i="65"/>
  <c r="O156" i="65"/>
  <c r="O189" i="65"/>
  <c r="L279" i="65"/>
  <c r="M279" i="65" s="1"/>
  <c r="P321" i="65"/>
  <c r="I156" i="65"/>
  <c r="P156" i="65" s="1"/>
  <c r="L123" i="65"/>
  <c r="M123" i="65" s="1"/>
  <c r="L57" i="65"/>
  <c r="M57" i="65" s="1"/>
  <c r="C34" i="58"/>
  <c r="C8" i="58"/>
  <c r="D8" i="58"/>
  <c r="C21" i="59"/>
  <c r="J6" i="61"/>
  <c r="I28" i="61"/>
  <c r="L81" i="65"/>
  <c r="M81" i="65" s="1"/>
  <c r="L156" i="65"/>
  <c r="M156" i="65" s="1"/>
  <c r="L180" i="65"/>
  <c r="M180" i="65" s="1"/>
  <c r="L288" i="65"/>
  <c r="M288" i="65" s="1"/>
  <c r="H28" i="61"/>
  <c r="H14" i="62"/>
  <c r="H19" i="62" s="1"/>
  <c r="L15" i="65"/>
  <c r="M15" i="65" s="1"/>
  <c r="D38" i="60"/>
  <c r="F28" i="61"/>
  <c r="J9" i="61"/>
  <c r="J26" i="61"/>
  <c r="L90" i="65"/>
  <c r="M90" i="65" s="1"/>
  <c r="M147" i="65"/>
  <c r="L246" i="65"/>
  <c r="M246" i="65" s="1"/>
  <c r="L312" i="65"/>
  <c r="L321" i="65"/>
  <c r="G28" i="61"/>
  <c r="J22" i="61"/>
  <c r="K11" i="54"/>
  <c r="K14" i="54"/>
  <c r="K7" i="54"/>
  <c r="K4" i="54"/>
  <c r="E35" i="55"/>
  <c r="E20" i="55"/>
  <c r="C20" i="55"/>
  <c r="D20" i="55"/>
  <c r="M312" i="65"/>
  <c r="M321" i="65"/>
  <c r="D28" i="61"/>
  <c r="L24" i="65"/>
  <c r="M24" i="65" s="1"/>
  <c r="L189" i="65"/>
  <c r="M189" i="65" s="1"/>
  <c r="L255" i="65"/>
  <c r="M255" i="65" s="1"/>
  <c r="I16" i="62"/>
  <c r="I18" i="62" s="1"/>
  <c r="M85" i="65"/>
  <c r="M305" i="65"/>
  <c r="M316" i="65"/>
  <c r="I7" i="62"/>
  <c r="I14" i="62" s="1"/>
  <c r="I19" i="62" l="1"/>
  <c r="D51" i="58"/>
  <c r="D68" i="58" s="1"/>
  <c r="C51" i="58"/>
  <c r="C68" i="58" s="1"/>
  <c r="J28" i="61"/>
  <c r="K15" i="54"/>
  <c r="K8" i="54"/>
  <c r="K18" i="54" s="1"/>
  <c r="K16" i="54"/>
  <c r="E20" i="8"/>
  <c r="E109" i="7"/>
  <c r="E134" i="7" s="1"/>
  <c r="G109" i="7"/>
  <c r="G134" i="7" s="1"/>
  <c r="H109" i="7"/>
  <c r="L109" i="5" s="1"/>
  <c r="E92" i="7"/>
  <c r="E108" i="7" s="1"/>
  <c r="G92" i="7"/>
  <c r="G108" i="7" s="1"/>
  <c r="G135" i="7" s="1"/>
  <c r="H92" i="7"/>
  <c r="E85" i="7"/>
  <c r="G85" i="7"/>
  <c r="E32" i="7"/>
  <c r="G32" i="7"/>
  <c r="H32" i="7"/>
  <c r="E24" i="7"/>
  <c r="G24" i="7"/>
  <c r="H24" i="7"/>
  <c r="L24" i="5" s="1"/>
  <c r="E12" i="7"/>
  <c r="G12" i="7"/>
  <c r="H12" i="7"/>
  <c r="E5" i="7"/>
  <c r="G5" i="7"/>
  <c r="G61" i="7" s="1"/>
  <c r="G86" i="7" s="1"/>
  <c r="H5" i="7"/>
  <c r="E61" i="7" l="1"/>
  <c r="E86" i="7" s="1"/>
  <c r="I92" i="7"/>
  <c r="L92" i="5"/>
  <c r="I32" i="7"/>
  <c r="L32" i="5"/>
  <c r="I12" i="7"/>
  <c r="L12" i="5"/>
  <c r="I5" i="7"/>
  <c r="L5" i="5"/>
  <c r="E135" i="7"/>
  <c r="E71" i="5"/>
  <c r="G71" i="5"/>
  <c r="I71" i="5" s="1"/>
  <c r="E62" i="5"/>
  <c r="G62" i="5"/>
  <c r="H85" i="5"/>
  <c r="E32" i="5"/>
  <c r="G32" i="5"/>
  <c r="I32" i="5" s="1"/>
  <c r="E24" i="5"/>
  <c r="G24" i="5"/>
  <c r="I24" i="5" s="1"/>
  <c r="E18" i="5"/>
  <c r="G18" i="5"/>
  <c r="I18" i="5" s="1"/>
  <c r="E12" i="5"/>
  <c r="G12" i="5"/>
  <c r="I12" i="5" s="1"/>
  <c r="E5" i="5"/>
  <c r="G5" i="5"/>
  <c r="H5" i="5"/>
  <c r="E109" i="5"/>
  <c r="E134" i="5" s="1"/>
  <c r="E135" i="5" s="1"/>
  <c r="G109" i="5"/>
  <c r="G134" i="5" s="1"/>
  <c r="E71" i="6"/>
  <c r="G71" i="6"/>
  <c r="I71" i="6" s="1"/>
  <c r="E62" i="6"/>
  <c r="E85" i="6" s="1"/>
  <c r="G62" i="6"/>
  <c r="E55" i="6"/>
  <c r="G55" i="6"/>
  <c r="I55" i="6" s="1"/>
  <c r="E49" i="6"/>
  <c r="G49" i="6"/>
  <c r="I49" i="6" s="1"/>
  <c r="E43" i="6"/>
  <c r="G43" i="6"/>
  <c r="I43" i="6" s="1"/>
  <c r="E32" i="6"/>
  <c r="G32" i="6"/>
  <c r="I32" i="6" s="1"/>
  <c r="E24" i="6"/>
  <c r="G24" i="6"/>
  <c r="I24" i="6" s="1"/>
  <c r="E18" i="6"/>
  <c r="G18" i="6"/>
  <c r="I18" i="6" s="1"/>
  <c r="E12" i="6"/>
  <c r="G12" i="6"/>
  <c r="I12" i="6" s="1"/>
  <c r="E5" i="6"/>
  <c r="E61" i="6" s="1"/>
  <c r="E86" i="6" s="1"/>
  <c r="E92" i="6"/>
  <c r="E98" i="6"/>
  <c r="E102" i="6"/>
  <c r="E109" i="6"/>
  <c r="E134" i="6"/>
  <c r="G5" i="6"/>
  <c r="I5" i="6" s="1"/>
  <c r="G109" i="6"/>
  <c r="G102" i="6"/>
  <c r="I102" i="6" s="1"/>
  <c r="G98" i="6"/>
  <c r="I98" i="6" s="1"/>
  <c r="G92" i="6"/>
  <c r="I92" i="6" s="1"/>
  <c r="G135" i="5" l="1"/>
  <c r="I135" i="5" s="1"/>
  <c r="I134" i="5"/>
  <c r="G134" i="6"/>
  <c r="I134" i="6" s="1"/>
  <c r="I109" i="6"/>
  <c r="G85" i="6"/>
  <c r="I85" i="6" s="1"/>
  <c r="I62" i="6"/>
  <c r="G108" i="6"/>
  <c r="I108" i="6" s="1"/>
  <c r="I5" i="5"/>
  <c r="H61" i="5"/>
  <c r="G85" i="5"/>
  <c r="I85" i="5" s="1"/>
  <c r="I140" i="5" s="1"/>
  <c r="G61" i="5"/>
  <c r="E85" i="5"/>
  <c r="G135" i="6"/>
  <c r="I135" i="6" s="1"/>
  <c r="E140" i="6"/>
  <c r="E108" i="6"/>
  <c r="G61" i="6"/>
  <c r="E139" i="6"/>
  <c r="E135" i="6"/>
  <c r="N185" i="51"/>
  <c r="M185" i="51"/>
  <c r="I61" i="5" l="1"/>
  <c r="I139" i="5" s="1"/>
  <c r="I140" i="6"/>
  <c r="G86" i="6"/>
  <c r="I86" i="6" s="1"/>
  <c r="I61" i="6"/>
  <c r="I139" i="6" s="1"/>
  <c r="G86" i="5"/>
  <c r="H130" i="51"/>
  <c r="H131" i="51" s="1"/>
  <c r="G131" i="51"/>
  <c r="I131" i="51"/>
  <c r="F131" i="51"/>
  <c r="J130" i="51"/>
  <c r="J131" i="51" s="1"/>
  <c r="J129" i="51"/>
  <c r="J128" i="51"/>
  <c r="M258" i="51"/>
  <c r="P258" i="51"/>
  <c r="Q258" i="51"/>
  <c r="N258" i="51"/>
  <c r="N267" i="51"/>
  <c r="O265" i="51" l="1"/>
  <c r="O264" i="51"/>
  <c r="G267" i="51"/>
  <c r="I267" i="51"/>
  <c r="J267" i="51"/>
  <c r="H223" i="51"/>
  <c r="H224" i="51"/>
  <c r="H231" i="51"/>
  <c r="G233" i="51"/>
  <c r="I233" i="51"/>
  <c r="J233" i="51"/>
  <c r="G164" i="50"/>
  <c r="I164" i="50"/>
  <c r="G94" i="50"/>
  <c r="I94" i="50"/>
  <c r="G176" i="50"/>
  <c r="I176" i="50"/>
  <c r="G155" i="50"/>
  <c r="I155" i="50"/>
  <c r="G146" i="50"/>
  <c r="I146" i="50"/>
  <c r="J146" i="50"/>
  <c r="G137" i="50"/>
  <c r="I137" i="50"/>
  <c r="J137" i="50"/>
  <c r="M122" i="50"/>
  <c r="L122" i="50"/>
  <c r="H122" i="50"/>
  <c r="M121" i="50"/>
  <c r="L121" i="50"/>
  <c r="H121" i="50"/>
  <c r="G132" i="50"/>
  <c r="I132" i="50"/>
  <c r="G102" i="50"/>
  <c r="I102" i="50"/>
  <c r="J102" i="50"/>
  <c r="G146" i="51"/>
  <c r="I146" i="51"/>
  <c r="G282" i="51"/>
  <c r="I282" i="51"/>
  <c r="G286" i="51"/>
  <c r="H286" i="51"/>
  <c r="I286" i="51"/>
  <c r="J286" i="51"/>
  <c r="G277" i="51"/>
  <c r="I277" i="51"/>
  <c r="G273" i="51"/>
  <c r="I273" i="51"/>
  <c r="H166" i="51"/>
  <c r="H167" i="51"/>
  <c r="G169" i="51"/>
  <c r="I169" i="51"/>
  <c r="J169" i="51"/>
  <c r="G127" i="51"/>
  <c r="I127" i="51"/>
  <c r="J127" i="51"/>
  <c r="G124" i="51"/>
  <c r="I124" i="51"/>
  <c r="G112" i="51"/>
  <c r="I112" i="51"/>
  <c r="J112" i="51"/>
  <c r="G76" i="50"/>
  <c r="I76" i="50"/>
  <c r="J76" i="50"/>
  <c r="G89" i="50"/>
  <c r="G90" i="50" s="1"/>
  <c r="I89" i="50"/>
  <c r="G86" i="50"/>
  <c r="I86" i="50"/>
  <c r="I90" i="50" l="1"/>
  <c r="M267" i="51"/>
  <c r="O266" i="51"/>
  <c r="M83" i="50"/>
  <c r="L83" i="50"/>
  <c r="H83" i="50"/>
  <c r="M82" i="50"/>
  <c r="L82" i="50"/>
  <c r="J82" i="50"/>
  <c r="H82" i="50"/>
  <c r="G107" i="51"/>
  <c r="G94" i="51"/>
  <c r="G72" i="50"/>
  <c r="I72" i="50"/>
  <c r="G88" i="51"/>
  <c r="I88" i="51"/>
  <c r="G62" i="50"/>
  <c r="I62" i="50"/>
  <c r="G75" i="51"/>
  <c r="G52" i="50"/>
  <c r="I52" i="50"/>
  <c r="G62" i="51"/>
  <c r="I62" i="51"/>
  <c r="G32" i="50"/>
  <c r="I32" i="50"/>
  <c r="G36" i="51"/>
  <c r="I36" i="51"/>
  <c r="G42" i="50"/>
  <c r="G22" i="50" l="1"/>
  <c r="G73" i="50" s="1"/>
  <c r="G178" i="50" s="1"/>
  <c r="I73" i="50"/>
  <c r="J22" i="50"/>
  <c r="G23" i="51"/>
  <c r="G89" i="51" s="1"/>
  <c r="G288" i="51" s="1"/>
  <c r="I23" i="51"/>
  <c r="I89" i="51" s="1"/>
  <c r="I288" i="51" l="1"/>
  <c r="I178" i="50"/>
  <c r="I291" i="51" l="1"/>
  <c r="K11" i="8"/>
  <c r="F286" i="51" l="1"/>
  <c r="F282" i="51"/>
  <c r="H281" i="51"/>
  <c r="H280" i="51"/>
  <c r="H279" i="51"/>
  <c r="J278" i="51"/>
  <c r="J282" i="51" s="1"/>
  <c r="F277" i="51"/>
  <c r="J276" i="51"/>
  <c r="J277" i="51" s="1"/>
  <c r="H276" i="51"/>
  <c r="H275" i="51"/>
  <c r="J274" i="51"/>
  <c r="F273" i="51"/>
  <c r="H272" i="51"/>
  <c r="J271" i="51"/>
  <c r="H271" i="51"/>
  <c r="J270" i="51"/>
  <c r="H270" i="51"/>
  <c r="J269" i="51"/>
  <c r="H269" i="51"/>
  <c r="J268" i="51"/>
  <c r="F267" i="51"/>
  <c r="H266" i="51"/>
  <c r="H265" i="51"/>
  <c r="H262" i="51"/>
  <c r="H261" i="51"/>
  <c r="H260" i="51"/>
  <c r="H259" i="51"/>
  <c r="H258" i="51"/>
  <c r="H257" i="51"/>
  <c r="H256" i="51"/>
  <c r="H255" i="51"/>
  <c r="H254" i="51"/>
  <c r="H253" i="51"/>
  <c r="H252" i="51"/>
  <c r="H251" i="51"/>
  <c r="H250" i="51"/>
  <c r="H249" i="51"/>
  <c r="H248" i="51"/>
  <c r="H247" i="51"/>
  <c r="H246" i="51"/>
  <c r="H245" i="51"/>
  <c r="O257" i="51" s="1"/>
  <c r="H244" i="51"/>
  <c r="H243" i="51"/>
  <c r="H242" i="51"/>
  <c r="H241" i="51"/>
  <c r="H240" i="51"/>
  <c r="H239" i="51"/>
  <c r="H238" i="51"/>
  <c r="H237" i="51"/>
  <c r="H236" i="51"/>
  <c r="H235" i="51"/>
  <c r="J234" i="51"/>
  <c r="F233" i="51"/>
  <c r="H232" i="51"/>
  <c r="H222" i="51"/>
  <c r="H221" i="51"/>
  <c r="H218" i="51"/>
  <c r="H217" i="51"/>
  <c r="H216" i="51"/>
  <c r="H215" i="51"/>
  <c r="H214" i="51"/>
  <c r="H213" i="51"/>
  <c r="H212" i="51"/>
  <c r="H211" i="51"/>
  <c r="H210" i="51"/>
  <c r="H209" i="51"/>
  <c r="H208" i="51"/>
  <c r="H207" i="51"/>
  <c r="H204" i="51"/>
  <c r="H203" i="51"/>
  <c r="H202" i="51"/>
  <c r="H201" i="51"/>
  <c r="H200" i="51"/>
  <c r="H199" i="51"/>
  <c r="H198" i="51"/>
  <c r="H197" i="51"/>
  <c r="H196" i="51"/>
  <c r="H195" i="51"/>
  <c r="H194" i="51"/>
  <c r="H193" i="51"/>
  <c r="H192" i="51"/>
  <c r="H191" i="51"/>
  <c r="H190" i="51"/>
  <c r="H189" i="51"/>
  <c r="H188" i="51"/>
  <c r="H187" i="51"/>
  <c r="H186" i="51"/>
  <c r="H185" i="51"/>
  <c r="H184" i="51"/>
  <c r="H183" i="51"/>
  <c r="H182" i="51"/>
  <c r="H181" i="51"/>
  <c r="H180" i="51"/>
  <c r="H179" i="51"/>
  <c r="H178" i="51"/>
  <c r="H177" i="51"/>
  <c r="H176" i="51"/>
  <c r="H175" i="51"/>
  <c r="H174" i="51"/>
  <c r="H173" i="51"/>
  <c r="H172" i="51"/>
  <c r="H171" i="51"/>
  <c r="J170" i="51"/>
  <c r="F169" i="51"/>
  <c r="H168" i="51"/>
  <c r="H165" i="51"/>
  <c r="H163" i="51"/>
  <c r="H162" i="51"/>
  <c r="H161" i="51"/>
  <c r="H160" i="51"/>
  <c r="H159" i="51"/>
  <c r="H158" i="51"/>
  <c r="H157" i="51"/>
  <c r="H156" i="51"/>
  <c r="H155" i="51"/>
  <c r="H154" i="51"/>
  <c r="J153" i="51"/>
  <c r="J152" i="51"/>
  <c r="H152" i="51"/>
  <c r="F152" i="51"/>
  <c r="J151" i="51"/>
  <c r="J150" i="51"/>
  <c r="J149" i="51"/>
  <c r="J148" i="51"/>
  <c r="J147" i="51"/>
  <c r="F146" i="51"/>
  <c r="J145" i="51"/>
  <c r="H145" i="51"/>
  <c r="J144" i="51"/>
  <c r="H144" i="51"/>
  <c r="J143" i="51"/>
  <c r="H143" i="51"/>
  <c r="H142" i="51"/>
  <c r="J141" i="51"/>
  <c r="H141" i="51"/>
  <c r="H140" i="51"/>
  <c r="J139" i="51"/>
  <c r="H139" i="51"/>
  <c r="H138" i="51"/>
  <c r="J137" i="51"/>
  <c r="H137" i="51"/>
  <c r="H136" i="51"/>
  <c r="J135" i="51"/>
  <c r="H135" i="51"/>
  <c r="J134" i="51"/>
  <c r="H134" i="51"/>
  <c r="J133" i="51"/>
  <c r="H133" i="51"/>
  <c r="J132" i="51"/>
  <c r="H132" i="51"/>
  <c r="F127" i="51"/>
  <c r="H126" i="51"/>
  <c r="H127" i="51" s="1"/>
  <c r="F124" i="51"/>
  <c r="J123" i="51"/>
  <c r="J124" i="51" s="1"/>
  <c r="H123" i="51"/>
  <c r="H122" i="51"/>
  <c r="H121" i="51"/>
  <c r="H120" i="51"/>
  <c r="H119" i="51"/>
  <c r="H118" i="51"/>
  <c r="H117" i="51"/>
  <c r="H116" i="51"/>
  <c r="H115" i="51"/>
  <c r="H114" i="51"/>
  <c r="J113" i="51"/>
  <c r="H113" i="51"/>
  <c r="F112" i="51"/>
  <c r="H111" i="51"/>
  <c r="H110" i="51"/>
  <c r="H109" i="51"/>
  <c r="J108" i="51"/>
  <c r="F107" i="51"/>
  <c r="J106" i="51"/>
  <c r="J105" i="51"/>
  <c r="H104" i="51"/>
  <c r="H103" i="51"/>
  <c r="H102" i="51"/>
  <c r="J101" i="51"/>
  <c r="H101" i="51"/>
  <c r="J100" i="51"/>
  <c r="H100" i="51"/>
  <c r="F100" i="51"/>
  <c r="J99" i="51"/>
  <c r="J98" i="51"/>
  <c r="J97" i="51"/>
  <c r="J96" i="51"/>
  <c r="J95" i="51"/>
  <c r="F94" i="51"/>
  <c r="H93" i="51"/>
  <c r="H92" i="51"/>
  <c r="H91" i="51"/>
  <c r="J90" i="51"/>
  <c r="F88" i="51"/>
  <c r="J87" i="51"/>
  <c r="H87" i="51"/>
  <c r="J86" i="51"/>
  <c r="H86" i="51"/>
  <c r="J85" i="51"/>
  <c r="H85" i="51"/>
  <c r="J84" i="51"/>
  <c r="H84" i="51"/>
  <c r="H83" i="51"/>
  <c r="J82" i="51"/>
  <c r="H82" i="51"/>
  <c r="J81" i="51"/>
  <c r="H81" i="51"/>
  <c r="H80" i="51"/>
  <c r="H79" i="51"/>
  <c r="H78" i="51"/>
  <c r="J77" i="51"/>
  <c r="H77" i="51"/>
  <c r="J76" i="51"/>
  <c r="F75" i="51"/>
  <c r="J74" i="51"/>
  <c r="J73" i="51"/>
  <c r="J72" i="51"/>
  <c r="J71" i="51"/>
  <c r="H70" i="51"/>
  <c r="H69" i="51"/>
  <c r="J68" i="51"/>
  <c r="H68" i="51"/>
  <c r="H67" i="51"/>
  <c r="H66" i="51"/>
  <c r="H65" i="51"/>
  <c r="J64" i="51"/>
  <c r="J63" i="51"/>
  <c r="F62" i="51"/>
  <c r="J61" i="51"/>
  <c r="J60" i="51"/>
  <c r="J59" i="51"/>
  <c r="J58" i="51"/>
  <c r="H57" i="51"/>
  <c r="J56" i="51"/>
  <c r="H56" i="51"/>
  <c r="J55" i="51"/>
  <c r="H55" i="51"/>
  <c r="H54" i="51"/>
  <c r="H53" i="51"/>
  <c r="H52" i="51"/>
  <c r="J51" i="51"/>
  <c r="J50" i="51"/>
  <c r="J48" i="51"/>
  <c r="J47" i="51"/>
  <c r="J46" i="51"/>
  <c r="J45" i="51"/>
  <c r="H44" i="51"/>
  <c r="J43" i="51"/>
  <c r="H43" i="51"/>
  <c r="J42" i="51"/>
  <c r="H42" i="51"/>
  <c r="H41" i="51"/>
  <c r="H40" i="51"/>
  <c r="H39" i="51"/>
  <c r="J38" i="51"/>
  <c r="H38" i="51"/>
  <c r="J37" i="51"/>
  <c r="F36" i="51"/>
  <c r="J35" i="51"/>
  <c r="J34" i="51"/>
  <c r="J33" i="51"/>
  <c r="J32" i="51"/>
  <c r="H31" i="51"/>
  <c r="J30" i="51"/>
  <c r="H30" i="51"/>
  <c r="J29" i="51"/>
  <c r="H29" i="51"/>
  <c r="H28" i="51"/>
  <c r="H27" i="51"/>
  <c r="H26" i="51"/>
  <c r="J25" i="51"/>
  <c r="J24" i="51"/>
  <c r="F23" i="51"/>
  <c r="J22" i="51"/>
  <c r="J21" i="51"/>
  <c r="J20" i="51"/>
  <c r="J19" i="51"/>
  <c r="H18" i="51"/>
  <c r="J17" i="51"/>
  <c r="H17" i="51"/>
  <c r="J16" i="51"/>
  <c r="H16" i="51"/>
  <c r="H15" i="51"/>
  <c r="H14" i="51"/>
  <c r="H13" i="51"/>
  <c r="M177" i="50"/>
  <c r="L177" i="50"/>
  <c r="F176" i="50"/>
  <c r="M175" i="50"/>
  <c r="L175" i="50"/>
  <c r="J175" i="50"/>
  <c r="H175" i="50"/>
  <c r="M173" i="50"/>
  <c r="L173" i="50"/>
  <c r="J176" i="50"/>
  <c r="H173" i="50"/>
  <c r="H176" i="50" s="1"/>
  <c r="M172" i="50"/>
  <c r="L172" i="50"/>
  <c r="J172" i="50"/>
  <c r="H172" i="50"/>
  <c r="L171" i="50"/>
  <c r="M171" i="50"/>
  <c r="M170" i="50"/>
  <c r="L170" i="50"/>
  <c r="M167" i="50"/>
  <c r="L167" i="50"/>
  <c r="J167" i="50"/>
  <c r="H167" i="50"/>
  <c r="M166" i="50"/>
  <c r="L166" i="50"/>
  <c r="H166" i="50"/>
  <c r="L164" i="50"/>
  <c r="M164" i="50"/>
  <c r="F164" i="50"/>
  <c r="M163" i="50"/>
  <c r="L163" i="50"/>
  <c r="M162" i="50"/>
  <c r="L162" i="50"/>
  <c r="J162" i="50"/>
  <c r="H162" i="50"/>
  <c r="M159" i="50"/>
  <c r="L159" i="50"/>
  <c r="J159" i="50"/>
  <c r="J164" i="50" s="1"/>
  <c r="H159" i="50"/>
  <c r="H164" i="50" s="1"/>
  <c r="M158" i="50"/>
  <c r="L158" i="50"/>
  <c r="J158" i="50"/>
  <c r="H158" i="50"/>
  <c r="M157" i="50"/>
  <c r="L157" i="50"/>
  <c r="J157" i="50"/>
  <c r="H157" i="50"/>
  <c r="M156" i="50"/>
  <c r="L156" i="50"/>
  <c r="H156" i="50"/>
  <c r="M155" i="50"/>
  <c r="F155" i="50"/>
  <c r="M154" i="50"/>
  <c r="L154" i="50"/>
  <c r="H154" i="50"/>
  <c r="M153" i="50"/>
  <c r="L153" i="50"/>
  <c r="H153" i="50"/>
  <c r="M152" i="50"/>
  <c r="L152" i="50"/>
  <c r="H152" i="50"/>
  <c r="M151" i="50"/>
  <c r="L151" i="50"/>
  <c r="H151" i="50"/>
  <c r="L150" i="50"/>
  <c r="H150" i="50"/>
  <c r="M149" i="50"/>
  <c r="L149" i="50"/>
  <c r="H149" i="50"/>
  <c r="M148" i="50"/>
  <c r="L148" i="50"/>
  <c r="H148" i="50"/>
  <c r="M147" i="50"/>
  <c r="L147" i="50"/>
  <c r="J147" i="50"/>
  <c r="H147" i="50"/>
  <c r="L146" i="50"/>
  <c r="M146" i="50"/>
  <c r="F146" i="50"/>
  <c r="M145" i="50"/>
  <c r="L145" i="50"/>
  <c r="H145" i="50"/>
  <c r="M144" i="50"/>
  <c r="L144" i="50"/>
  <c r="H144" i="50"/>
  <c r="M143" i="50"/>
  <c r="L143" i="50"/>
  <c r="H143" i="50"/>
  <c r="M142" i="50"/>
  <c r="L142" i="50"/>
  <c r="H142" i="50"/>
  <c r="M141" i="50"/>
  <c r="L141" i="50"/>
  <c r="H141" i="50"/>
  <c r="M140" i="50"/>
  <c r="L140" i="50"/>
  <c r="H140" i="50"/>
  <c r="M139" i="50"/>
  <c r="L139" i="50"/>
  <c r="J139" i="50"/>
  <c r="H139" i="50"/>
  <c r="M138" i="50"/>
  <c r="L138" i="50"/>
  <c r="J138" i="50"/>
  <c r="H138" i="50"/>
  <c r="L137" i="50"/>
  <c r="M137" i="50"/>
  <c r="F137" i="50"/>
  <c r="M136" i="50"/>
  <c r="L136" i="50"/>
  <c r="H136" i="50"/>
  <c r="M135" i="50"/>
  <c r="L135" i="50"/>
  <c r="H135" i="50"/>
  <c r="H137" i="50" s="1"/>
  <c r="M134" i="50"/>
  <c r="L134" i="50"/>
  <c r="J134" i="50"/>
  <c r="H134" i="50"/>
  <c r="M133" i="50"/>
  <c r="L133" i="50"/>
  <c r="J133" i="50"/>
  <c r="H133" i="50"/>
  <c r="L132" i="50"/>
  <c r="M132" i="50"/>
  <c r="F132" i="50"/>
  <c r="M131" i="50"/>
  <c r="L131" i="50"/>
  <c r="H131" i="50"/>
  <c r="M130" i="50"/>
  <c r="L130" i="50"/>
  <c r="J130" i="50"/>
  <c r="H130" i="50"/>
  <c r="M125" i="50"/>
  <c r="L125" i="50"/>
  <c r="H125" i="50"/>
  <c r="M124" i="50"/>
  <c r="L124" i="50"/>
  <c r="H124" i="50"/>
  <c r="M123" i="50"/>
  <c r="L123" i="50"/>
  <c r="H123" i="50"/>
  <c r="M119" i="50"/>
  <c r="L119" i="50"/>
  <c r="H119" i="50"/>
  <c r="M118" i="50"/>
  <c r="L118" i="50"/>
  <c r="H118" i="50"/>
  <c r="M117" i="50"/>
  <c r="L117" i="50"/>
  <c r="H117" i="50"/>
  <c r="M116" i="50"/>
  <c r="L116" i="50"/>
  <c r="H116" i="50"/>
  <c r="M115" i="50"/>
  <c r="L115" i="50"/>
  <c r="H115" i="50"/>
  <c r="M114" i="50"/>
  <c r="L114" i="50"/>
  <c r="H114" i="50"/>
  <c r="M113" i="50"/>
  <c r="L113" i="50"/>
  <c r="H113" i="50"/>
  <c r="M112" i="50"/>
  <c r="L112" i="50"/>
  <c r="H112" i="50"/>
  <c r="M111" i="50"/>
  <c r="L111" i="50"/>
  <c r="H111" i="50"/>
  <c r="M110" i="50"/>
  <c r="L110" i="50"/>
  <c r="H110" i="50"/>
  <c r="M109" i="50"/>
  <c r="L109" i="50"/>
  <c r="H109" i="50"/>
  <c r="M108" i="50"/>
  <c r="L108" i="50"/>
  <c r="H108" i="50"/>
  <c r="M107" i="50"/>
  <c r="L107" i="50"/>
  <c r="H107" i="50"/>
  <c r="M106" i="50"/>
  <c r="L106" i="50"/>
  <c r="J106" i="50"/>
  <c r="H106" i="50"/>
  <c r="M105" i="50"/>
  <c r="L105" i="50"/>
  <c r="J105" i="50"/>
  <c r="H105" i="50"/>
  <c r="M104" i="50"/>
  <c r="L104" i="50"/>
  <c r="J104" i="50"/>
  <c r="J132" i="50" s="1"/>
  <c r="O132" i="50" s="1"/>
  <c r="H104" i="50"/>
  <c r="M103" i="50"/>
  <c r="L103" i="50"/>
  <c r="J103" i="50"/>
  <c r="H103" i="50"/>
  <c r="M102" i="50"/>
  <c r="L102" i="50"/>
  <c r="F102" i="50"/>
  <c r="M101" i="50"/>
  <c r="L101" i="50"/>
  <c r="H101" i="50"/>
  <c r="M100" i="50"/>
  <c r="L100" i="50"/>
  <c r="H100" i="50"/>
  <c r="M99" i="50"/>
  <c r="L99" i="50"/>
  <c r="H99" i="50"/>
  <c r="M98" i="50"/>
  <c r="L98" i="50"/>
  <c r="H98" i="50"/>
  <c r="M97" i="50"/>
  <c r="L97" i="50"/>
  <c r="H97" i="50"/>
  <c r="M96" i="50"/>
  <c r="L96" i="50"/>
  <c r="H96" i="50"/>
  <c r="M95" i="50"/>
  <c r="L95" i="50"/>
  <c r="J95" i="50"/>
  <c r="H95" i="50"/>
  <c r="M94" i="50"/>
  <c r="L94" i="50"/>
  <c r="F94" i="50"/>
  <c r="M93" i="50"/>
  <c r="L93" i="50"/>
  <c r="H93" i="50"/>
  <c r="M92" i="50"/>
  <c r="L92" i="50"/>
  <c r="J94" i="50"/>
  <c r="H92" i="50"/>
  <c r="H94" i="50" s="1"/>
  <c r="M91" i="50"/>
  <c r="L91" i="50"/>
  <c r="J91" i="50"/>
  <c r="H91" i="50"/>
  <c r="F89" i="50"/>
  <c r="M88" i="50"/>
  <c r="L88" i="50"/>
  <c r="J89" i="50"/>
  <c r="H88" i="50"/>
  <c r="H89" i="50" s="1"/>
  <c r="M87" i="50"/>
  <c r="L87" i="50"/>
  <c r="J87" i="50"/>
  <c r="H87" i="50"/>
  <c r="M86" i="50"/>
  <c r="F86" i="50"/>
  <c r="M85" i="50"/>
  <c r="L85" i="50"/>
  <c r="H85" i="50"/>
  <c r="M84" i="50"/>
  <c r="L84" i="50"/>
  <c r="J84" i="50"/>
  <c r="H84" i="50"/>
  <c r="M81" i="50"/>
  <c r="L81" i="50"/>
  <c r="J81" i="50"/>
  <c r="H81" i="50"/>
  <c r="M80" i="50"/>
  <c r="L80" i="50"/>
  <c r="J80" i="50"/>
  <c r="H80" i="50"/>
  <c r="M79" i="50"/>
  <c r="L79" i="50"/>
  <c r="H79" i="50"/>
  <c r="M78" i="50"/>
  <c r="L78" i="50"/>
  <c r="J78" i="50"/>
  <c r="H78" i="50"/>
  <c r="M77" i="50"/>
  <c r="L77" i="50"/>
  <c r="J77" i="50"/>
  <c r="H77" i="50"/>
  <c r="M76" i="50"/>
  <c r="L76" i="50"/>
  <c r="F76" i="50"/>
  <c r="M75" i="50"/>
  <c r="L75" i="50"/>
  <c r="H75" i="50"/>
  <c r="H76" i="50" s="1"/>
  <c r="M74" i="50"/>
  <c r="L74" i="50"/>
  <c r="J74" i="50"/>
  <c r="H74" i="50"/>
  <c r="L72" i="50"/>
  <c r="M72" i="50"/>
  <c r="F72" i="50"/>
  <c r="M71" i="50"/>
  <c r="L71" i="50"/>
  <c r="J71" i="50"/>
  <c r="H71" i="50"/>
  <c r="M70" i="50"/>
  <c r="L70" i="50"/>
  <c r="J70" i="50"/>
  <c r="H70" i="50"/>
  <c r="M69" i="50"/>
  <c r="L69" i="50"/>
  <c r="J69" i="50"/>
  <c r="H69" i="50"/>
  <c r="M68" i="50"/>
  <c r="L68" i="50"/>
  <c r="J68" i="50"/>
  <c r="H68" i="50"/>
  <c r="M67" i="50"/>
  <c r="L67" i="50"/>
  <c r="H67" i="50"/>
  <c r="M66" i="50"/>
  <c r="L66" i="50"/>
  <c r="J66" i="50"/>
  <c r="H66" i="50"/>
  <c r="M65" i="50"/>
  <c r="L65" i="50"/>
  <c r="J65" i="50"/>
  <c r="H65" i="50"/>
  <c r="M64" i="50"/>
  <c r="L64" i="50"/>
  <c r="H64" i="50"/>
  <c r="M63" i="50"/>
  <c r="L63" i="50"/>
  <c r="J63" i="50"/>
  <c r="H63" i="50"/>
  <c r="F62" i="50"/>
  <c r="M61" i="50"/>
  <c r="L61" i="50"/>
  <c r="H61" i="50"/>
  <c r="M60" i="50"/>
  <c r="L60" i="50"/>
  <c r="J60" i="50"/>
  <c r="H60" i="50"/>
  <c r="M59" i="50"/>
  <c r="L59" i="50"/>
  <c r="J59" i="50"/>
  <c r="H59" i="50"/>
  <c r="M58" i="50"/>
  <c r="L58" i="50"/>
  <c r="J58" i="50"/>
  <c r="H58" i="50"/>
  <c r="M57" i="50"/>
  <c r="L57" i="50"/>
  <c r="H57" i="50"/>
  <c r="M56" i="50"/>
  <c r="L56" i="50"/>
  <c r="J56" i="50"/>
  <c r="H56" i="50"/>
  <c r="M55" i="50"/>
  <c r="L55" i="50"/>
  <c r="J55" i="50"/>
  <c r="H55" i="50"/>
  <c r="M54" i="50"/>
  <c r="L54" i="50"/>
  <c r="H54" i="50"/>
  <c r="M53" i="50"/>
  <c r="L53" i="50"/>
  <c r="J53" i="50"/>
  <c r="H53" i="50"/>
  <c r="L52" i="50"/>
  <c r="F52" i="50"/>
  <c r="M51" i="50"/>
  <c r="L51" i="50"/>
  <c r="H51" i="50"/>
  <c r="M50" i="50"/>
  <c r="L50" i="50"/>
  <c r="J50" i="50"/>
  <c r="H50" i="50"/>
  <c r="M49" i="50"/>
  <c r="L49" i="50"/>
  <c r="J49" i="50"/>
  <c r="H49" i="50"/>
  <c r="M48" i="50"/>
  <c r="L48" i="50"/>
  <c r="J48" i="50"/>
  <c r="H48" i="50"/>
  <c r="M47" i="50"/>
  <c r="L47" i="50"/>
  <c r="H47" i="50"/>
  <c r="M46" i="50"/>
  <c r="L46" i="50"/>
  <c r="J46" i="50"/>
  <c r="H46" i="50"/>
  <c r="M45" i="50"/>
  <c r="L45" i="50"/>
  <c r="J45" i="50"/>
  <c r="J52" i="50" s="1"/>
  <c r="H45" i="50"/>
  <c r="M44" i="50"/>
  <c r="L44" i="50"/>
  <c r="H44" i="50"/>
  <c r="M43" i="50"/>
  <c r="L43" i="50"/>
  <c r="J43" i="50"/>
  <c r="H43" i="50"/>
  <c r="F42" i="50"/>
  <c r="M41" i="50"/>
  <c r="L41" i="50"/>
  <c r="H41" i="50"/>
  <c r="M40" i="50"/>
  <c r="L40" i="50"/>
  <c r="J40" i="50"/>
  <c r="H40" i="50"/>
  <c r="M39" i="50"/>
  <c r="L39" i="50"/>
  <c r="H39" i="50"/>
  <c r="M38" i="50"/>
  <c r="L38" i="50"/>
  <c r="J38" i="50"/>
  <c r="H38" i="50"/>
  <c r="M37" i="50"/>
  <c r="L37" i="50"/>
  <c r="H37" i="50"/>
  <c r="M36" i="50"/>
  <c r="L36" i="50"/>
  <c r="J36" i="50"/>
  <c r="H36" i="50"/>
  <c r="M35" i="50"/>
  <c r="L35" i="50"/>
  <c r="J35" i="50"/>
  <c r="H35" i="50"/>
  <c r="M34" i="50"/>
  <c r="L34" i="50"/>
  <c r="H34" i="50"/>
  <c r="M33" i="50"/>
  <c r="L33" i="50"/>
  <c r="J33" i="50"/>
  <c r="H33" i="50"/>
  <c r="M32" i="50"/>
  <c r="L32" i="50"/>
  <c r="F32" i="50"/>
  <c r="M31" i="50"/>
  <c r="L31" i="50"/>
  <c r="H31" i="50"/>
  <c r="M30" i="50"/>
  <c r="L30" i="50"/>
  <c r="J30" i="50"/>
  <c r="H30" i="50"/>
  <c r="M29" i="50"/>
  <c r="L29" i="50"/>
  <c r="J29" i="50"/>
  <c r="H29" i="50"/>
  <c r="M28" i="50"/>
  <c r="L28" i="50"/>
  <c r="J28" i="50"/>
  <c r="H28" i="50"/>
  <c r="M27" i="50"/>
  <c r="L27" i="50"/>
  <c r="H27" i="50"/>
  <c r="M26" i="50"/>
  <c r="L26" i="50"/>
  <c r="J26" i="50"/>
  <c r="H26" i="50"/>
  <c r="M25" i="50"/>
  <c r="L25" i="50"/>
  <c r="J25" i="50"/>
  <c r="H25" i="50"/>
  <c r="M24" i="50"/>
  <c r="L24" i="50"/>
  <c r="H24" i="50"/>
  <c r="M23" i="50"/>
  <c r="L23" i="50"/>
  <c r="J23" i="50"/>
  <c r="H23" i="50"/>
  <c r="L22" i="50"/>
  <c r="M22" i="50"/>
  <c r="F22" i="50"/>
  <c r="M21" i="50"/>
  <c r="L21" i="50"/>
  <c r="H21" i="50"/>
  <c r="M20" i="50"/>
  <c r="L20" i="50"/>
  <c r="H20" i="50"/>
  <c r="M19" i="50"/>
  <c r="L19" i="50"/>
  <c r="H19" i="50"/>
  <c r="M18" i="50"/>
  <c r="L18" i="50"/>
  <c r="H18" i="50"/>
  <c r="M17" i="50"/>
  <c r="L17" i="50"/>
  <c r="H17" i="50"/>
  <c r="H16" i="50"/>
  <c r="H15" i="50"/>
  <c r="H14" i="50"/>
  <c r="J62" i="50" l="1"/>
  <c r="J49" i="51"/>
  <c r="J88" i="51"/>
  <c r="H49" i="51"/>
  <c r="J75" i="51"/>
  <c r="J62" i="51"/>
  <c r="H273" i="51"/>
  <c r="J72" i="50"/>
  <c r="J107" i="51"/>
  <c r="J273" i="51"/>
  <c r="H277" i="51"/>
  <c r="H112" i="51"/>
  <c r="H62" i="51"/>
  <c r="H94" i="51"/>
  <c r="H107" i="51"/>
  <c r="H282" i="51"/>
  <c r="H267" i="51"/>
  <c r="J36" i="51"/>
  <c r="H169" i="51"/>
  <c r="H36" i="51"/>
  <c r="H75" i="51"/>
  <c r="H124" i="51"/>
  <c r="J86" i="50"/>
  <c r="J90" i="50" s="1"/>
  <c r="J32" i="50"/>
  <c r="J42" i="50"/>
  <c r="H72" i="50"/>
  <c r="H146" i="50"/>
  <c r="H155" i="50"/>
  <c r="J146" i="51"/>
  <c r="H146" i="51"/>
  <c r="H233" i="51"/>
  <c r="H132" i="50"/>
  <c r="H86" i="50"/>
  <c r="H90" i="50" s="1"/>
  <c r="H102" i="50"/>
  <c r="H23" i="51"/>
  <c r="H88" i="51"/>
  <c r="H62" i="50"/>
  <c r="H22" i="50"/>
  <c r="H32" i="50"/>
  <c r="H42" i="50"/>
  <c r="H52" i="50"/>
  <c r="F89" i="51"/>
  <c r="F288" i="51" s="1"/>
  <c r="J23" i="51"/>
  <c r="F73" i="50"/>
  <c r="F90" i="50"/>
  <c r="L42" i="50"/>
  <c r="L89" i="50"/>
  <c r="M42" i="50"/>
  <c r="M52" i="50"/>
  <c r="M89" i="50"/>
  <c r="M62" i="50"/>
  <c r="M90" i="50"/>
  <c r="L62" i="50"/>
  <c r="L86" i="50"/>
  <c r="L73" i="50"/>
  <c r="L155" i="50"/>
  <c r="M176" i="50"/>
  <c r="L176" i="50"/>
  <c r="J73" i="50" l="1"/>
  <c r="J178" i="50" s="1"/>
  <c r="J183" i="50" s="1"/>
  <c r="F178" i="50"/>
  <c r="F181" i="50" s="1"/>
  <c r="H89" i="51"/>
  <c r="H288" i="51"/>
  <c r="J89" i="51"/>
  <c r="J288" i="51" s="1"/>
  <c r="J294" i="51" s="1"/>
  <c r="H73" i="50"/>
  <c r="M73" i="50"/>
  <c r="L90" i="50"/>
  <c r="G181" i="50"/>
  <c r="L178" i="50"/>
  <c r="H178" i="50" l="1"/>
  <c r="H181" i="50" s="1"/>
  <c r="D49" i="5"/>
  <c r="G139" i="5" l="1"/>
  <c r="E140" i="5"/>
  <c r="G140" i="5"/>
  <c r="D55" i="6"/>
  <c r="D49" i="6"/>
  <c r="G140" i="6"/>
  <c r="H62" i="7"/>
  <c r="L62" i="5" s="1"/>
  <c r="G139" i="6" l="1"/>
  <c r="K42" i="8" l="1"/>
  <c r="F99" i="5"/>
  <c r="G139" i="7" l="1"/>
  <c r="G144" i="7"/>
  <c r="G142" i="5"/>
  <c r="G140" i="7" l="1"/>
  <c r="G143" i="5"/>
  <c r="G142" i="6"/>
  <c r="H86" i="5" l="1"/>
  <c r="I86" i="5" s="1"/>
  <c r="H139" i="5" l="1"/>
  <c r="G49" i="8"/>
  <c r="H93" i="4"/>
  <c r="H94" i="4"/>
  <c r="H95" i="4"/>
  <c r="H96" i="4"/>
  <c r="H97" i="4"/>
  <c r="H99" i="4"/>
  <c r="H100" i="4"/>
  <c r="H101" i="4"/>
  <c r="H103" i="4"/>
  <c r="H104" i="4"/>
  <c r="H105" i="4"/>
  <c r="H106" i="4"/>
  <c r="H107" i="4"/>
  <c r="H110" i="4"/>
  <c r="H111" i="4"/>
  <c r="H112" i="4"/>
  <c r="H114" i="4"/>
  <c r="H115" i="4"/>
  <c r="H116" i="4"/>
  <c r="H117" i="4"/>
  <c r="H118" i="4"/>
  <c r="H119" i="4"/>
  <c r="H121" i="4"/>
  <c r="H122" i="4"/>
  <c r="H123" i="4"/>
  <c r="H124" i="4"/>
  <c r="H125" i="4"/>
  <c r="H127" i="4"/>
  <c r="H128" i="4"/>
  <c r="H129" i="4"/>
  <c r="H130" i="4"/>
  <c r="H131" i="4"/>
  <c r="H6" i="4"/>
  <c r="H7" i="4"/>
  <c r="H8" i="4"/>
  <c r="H9" i="4"/>
  <c r="H10" i="4"/>
  <c r="H11" i="4"/>
  <c r="H13" i="4"/>
  <c r="H14" i="4"/>
  <c r="H15" i="4"/>
  <c r="H16" i="4"/>
  <c r="H17" i="4"/>
  <c r="H19" i="4"/>
  <c r="H20" i="4"/>
  <c r="H21" i="4"/>
  <c r="H22" i="4"/>
  <c r="H23" i="4"/>
  <c r="H25" i="4"/>
  <c r="H26" i="4"/>
  <c r="H27" i="4"/>
  <c r="H28" i="4"/>
  <c r="H29" i="4"/>
  <c r="H30" i="4"/>
  <c r="H31" i="4"/>
  <c r="H33" i="4"/>
  <c r="H34" i="4"/>
  <c r="H35" i="4"/>
  <c r="H36" i="4"/>
  <c r="H37" i="4"/>
  <c r="H38" i="4"/>
  <c r="H39" i="4"/>
  <c r="H40" i="4"/>
  <c r="H41" i="4"/>
  <c r="H42" i="4"/>
  <c r="H44" i="4"/>
  <c r="H45" i="4"/>
  <c r="H46" i="4"/>
  <c r="H47" i="4"/>
  <c r="H48" i="4"/>
  <c r="H50" i="4"/>
  <c r="H53" i="4"/>
  <c r="H54" i="4"/>
  <c r="H56" i="4"/>
  <c r="H59" i="4"/>
  <c r="H60" i="4"/>
  <c r="H63" i="4"/>
  <c r="H64" i="4"/>
  <c r="H65" i="4"/>
  <c r="H67" i="4"/>
  <c r="H68" i="4"/>
  <c r="H69" i="4"/>
  <c r="H70" i="4"/>
  <c r="H72" i="4"/>
  <c r="H73" i="4"/>
  <c r="H75" i="4"/>
  <c r="G23" i="8" s="1"/>
  <c r="G19" i="8" s="1"/>
  <c r="G27" i="8" s="1"/>
  <c r="H76" i="4"/>
  <c r="H77" i="4"/>
  <c r="H79" i="4"/>
  <c r="H80" i="4"/>
  <c r="H81" i="4"/>
  <c r="H82" i="4"/>
  <c r="D6" i="4"/>
  <c r="D7" i="4"/>
  <c r="D8" i="4"/>
  <c r="D9" i="4"/>
  <c r="D10" i="4"/>
  <c r="D11" i="4"/>
  <c r="D13" i="4"/>
  <c r="D14" i="4"/>
  <c r="D15" i="4"/>
  <c r="D16" i="4"/>
  <c r="D17" i="4"/>
  <c r="D19" i="4"/>
  <c r="D20" i="4"/>
  <c r="D21" i="4"/>
  <c r="D22" i="4"/>
  <c r="D23" i="4"/>
  <c r="D25" i="4"/>
  <c r="D26" i="4"/>
  <c r="D27" i="4"/>
  <c r="D28" i="4"/>
  <c r="D29" i="4"/>
  <c r="D30" i="4"/>
  <c r="D31" i="4"/>
  <c r="D33" i="4"/>
  <c r="D34" i="4"/>
  <c r="D35" i="4"/>
  <c r="D36" i="4"/>
  <c r="D37" i="4"/>
  <c r="D38" i="4"/>
  <c r="D39" i="4"/>
  <c r="D40" i="4"/>
  <c r="D41" i="4"/>
  <c r="D42" i="4"/>
  <c r="D44" i="4"/>
  <c r="D45" i="4"/>
  <c r="D46" i="4"/>
  <c r="D47" i="4"/>
  <c r="D48" i="4"/>
  <c r="D50" i="4"/>
  <c r="D53" i="4"/>
  <c r="D54" i="4"/>
  <c r="D56" i="4"/>
  <c r="D59" i="4"/>
  <c r="D60" i="4"/>
  <c r="D63" i="4"/>
  <c r="D64" i="4"/>
  <c r="D65" i="4"/>
  <c r="D67" i="4"/>
  <c r="D68" i="4"/>
  <c r="D69" i="4"/>
  <c r="D70" i="4"/>
  <c r="D72" i="4"/>
  <c r="D73" i="4"/>
  <c r="D75" i="4"/>
  <c r="C23" i="8" s="1"/>
  <c r="C19" i="8" s="1"/>
  <c r="D76" i="4"/>
  <c r="D77" i="4"/>
  <c r="D79" i="4"/>
  <c r="D80" i="4"/>
  <c r="D81" i="4"/>
  <c r="D82" i="4"/>
  <c r="D93" i="4"/>
  <c r="D94" i="4"/>
  <c r="D95" i="4"/>
  <c r="D96" i="4"/>
  <c r="D97" i="4"/>
  <c r="D99" i="4"/>
  <c r="D100" i="4"/>
  <c r="D101" i="4"/>
  <c r="D103" i="4"/>
  <c r="D104" i="4"/>
  <c r="D105" i="4"/>
  <c r="D106" i="4"/>
  <c r="D107" i="4"/>
  <c r="D110" i="4"/>
  <c r="D111" i="4"/>
  <c r="D112" i="4"/>
  <c r="D114" i="4"/>
  <c r="D115" i="4"/>
  <c r="D116" i="4"/>
  <c r="D117" i="4"/>
  <c r="D118" i="4"/>
  <c r="D119" i="4"/>
  <c r="D121" i="4"/>
  <c r="D122" i="4"/>
  <c r="D123" i="4"/>
  <c r="D124" i="4"/>
  <c r="D125" i="4"/>
  <c r="D127" i="4"/>
  <c r="D128" i="4"/>
  <c r="D129" i="4"/>
  <c r="D130" i="4"/>
  <c r="D131" i="4"/>
  <c r="H120" i="7"/>
  <c r="H102" i="7"/>
  <c r="L102" i="5" s="1"/>
  <c r="H98" i="7"/>
  <c r="L98" i="5" s="1"/>
  <c r="H71" i="7"/>
  <c r="H18" i="7"/>
  <c r="H85" i="7" l="1"/>
  <c r="L85" i="5" s="1"/>
  <c r="L71" i="5"/>
  <c r="H61" i="7"/>
  <c r="L18" i="5"/>
  <c r="H134" i="7"/>
  <c r="L134" i="5" s="1"/>
  <c r="L120" i="5"/>
  <c r="M8" i="8"/>
  <c r="M26" i="8"/>
  <c r="M27" i="8" s="1"/>
  <c r="M52" i="8"/>
  <c r="M61" i="8" s="1"/>
  <c r="M38" i="8"/>
  <c r="M40" i="8"/>
  <c r="H86" i="7"/>
  <c r="H108" i="7"/>
  <c r="H71" i="4"/>
  <c r="H62" i="4"/>
  <c r="M6" i="8"/>
  <c r="M39" i="8"/>
  <c r="M41" i="8"/>
  <c r="M10" i="8"/>
  <c r="D24" i="4"/>
  <c r="M9" i="8"/>
  <c r="D55" i="4"/>
  <c r="C40" i="8" s="1"/>
  <c r="H55" i="4"/>
  <c r="M7" i="8"/>
  <c r="M37" i="8"/>
  <c r="D120" i="4"/>
  <c r="D18" i="4"/>
  <c r="H78" i="4"/>
  <c r="H24" i="4"/>
  <c r="H140" i="6"/>
  <c r="D109" i="4"/>
  <c r="D98" i="4"/>
  <c r="D108" i="4" s="1"/>
  <c r="D74" i="4"/>
  <c r="D49" i="4"/>
  <c r="D32" i="4"/>
  <c r="H66" i="4"/>
  <c r="H32" i="4"/>
  <c r="H5" i="4"/>
  <c r="H126" i="4"/>
  <c r="H109" i="4"/>
  <c r="D113" i="4"/>
  <c r="D102" i="4"/>
  <c r="D92" i="4"/>
  <c r="D78" i="4"/>
  <c r="D62" i="4"/>
  <c r="D43" i="4"/>
  <c r="D12" i="4"/>
  <c r="H49" i="4"/>
  <c r="H12" i="4"/>
  <c r="H113" i="4"/>
  <c r="G56" i="8"/>
  <c r="G55" i="8" s="1"/>
  <c r="G61" i="8" s="1"/>
  <c r="H140" i="7"/>
  <c r="D126" i="4"/>
  <c r="D71" i="4"/>
  <c r="D66" i="4"/>
  <c r="D5" i="4"/>
  <c r="H74" i="4"/>
  <c r="H43" i="4"/>
  <c r="H120" i="4"/>
  <c r="H98" i="4"/>
  <c r="H18" i="4"/>
  <c r="H102" i="4"/>
  <c r="H92" i="4"/>
  <c r="H139" i="6"/>
  <c r="H140" i="5"/>
  <c r="I61" i="7" l="1"/>
  <c r="L61" i="5"/>
  <c r="I86" i="7"/>
  <c r="L86" i="5"/>
  <c r="L140" i="5"/>
  <c r="H135" i="7"/>
  <c r="I108" i="7"/>
  <c r="L108" i="5"/>
  <c r="G10" i="8"/>
  <c r="G40" i="8"/>
  <c r="H85" i="4"/>
  <c r="D61" i="4"/>
  <c r="M48" i="8"/>
  <c r="M62" i="8" s="1"/>
  <c r="M18" i="8"/>
  <c r="M28" i="8" s="1"/>
  <c r="D85" i="4"/>
  <c r="D86" i="4" s="1"/>
  <c r="G6" i="8"/>
  <c r="G37" i="8"/>
  <c r="G9" i="8"/>
  <c r="G39" i="8"/>
  <c r="G7" i="8"/>
  <c r="G8" i="8"/>
  <c r="H61" i="4"/>
  <c r="H134" i="4"/>
  <c r="D134" i="4"/>
  <c r="H108" i="4"/>
  <c r="M65" i="8"/>
  <c r="H139" i="7"/>
  <c r="L139" i="5" s="1"/>
  <c r="D139" i="4"/>
  <c r="I135" i="7" l="1"/>
  <c r="L135" i="5"/>
  <c r="I139" i="7"/>
  <c r="H86" i="4"/>
  <c r="D140" i="4"/>
  <c r="G18" i="8"/>
  <c r="G28" i="8" s="1"/>
  <c r="H140" i="4"/>
  <c r="G48" i="8"/>
  <c r="H135" i="4"/>
  <c r="D135" i="4"/>
  <c r="D142" i="4" s="1"/>
  <c r="H139" i="4"/>
  <c r="M29" i="8" l="1"/>
  <c r="G30" i="8"/>
  <c r="G29" i="8"/>
  <c r="M30" i="8"/>
  <c r="G62" i="8"/>
  <c r="G65" i="8" s="1"/>
  <c r="G63" i="8"/>
  <c r="G64" i="8"/>
  <c r="M63" i="8"/>
  <c r="M64" i="8"/>
  <c r="C56" i="8" l="1"/>
  <c r="D49" i="8"/>
  <c r="E49" i="8"/>
  <c r="D24" i="8"/>
  <c r="E24" i="8"/>
  <c r="E93" i="4"/>
  <c r="G93" i="4"/>
  <c r="I93" i="4" s="1"/>
  <c r="E94" i="4"/>
  <c r="G94" i="4"/>
  <c r="I94" i="4" s="1"/>
  <c r="E95" i="4"/>
  <c r="J8" i="8" s="1"/>
  <c r="G95" i="4"/>
  <c r="I95" i="4" s="1"/>
  <c r="E96" i="4"/>
  <c r="G96" i="4"/>
  <c r="I96" i="4" s="1"/>
  <c r="E97" i="4"/>
  <c r="G97" i="4"/>
  <c r="I97" i="4" s="1"/>
  <c r="E99" i="4"/>
  <c r="G99" i="4"/>
  <c r="I99" i="4" s="1"/>
  <c r="E100" i="4"/>
  <c r="G100" i="4"/>
  <c r="I100" i="4" s="1"/>
  <c r="E101" i="4"/>
  <c r="G101" i="4"/>
  <c r="I101" i="4" s="1"/>
  <c r="E103" i="4"/>
  <c r="G103" i="4"/>
  <c r="I103" i="4" s="1"/>
  <c r="E104" i="4"/>
  <c r="J38" i="8" s="1"/>
  <c r="G104" i="4"/>
  <c r="E105" i="4"/>
  <c r="G105" i="4"/>
  <c r="I105" i="4" s="1"/>
  <c r="E106" i="4"/>
  <c r="J40" i="8" s="1"/>
  <c r="G106" i="4"/>
  <c r="E107" i="4"/>
  <c r="G107" i="4"/>
  <c r="I107" i="4" s="1"/>
  <c r="E110" i="4"/>
  <c r="J52" i="8" s="1"/>
  <c r="J61" i="8" s="1"/>
  <c r="G110" i="4"/>
  <c r="I110" i="4" s="1"/>
  <c r="E111" i="4"/>
  <c r="G111" i="4"/>
  <c r="E112" i="4"/>
  <c r="G112" i="4"/>
  <c r="E114" i="4"/>
  <c r="G114" i="4"/>
  <c r="E115" i="4"/>
  <c r="G115" i="4"/>
  <c r="E116" i="4"/>
  <c r="G116" i="4"/>
  <c r="E117" i="4"/>
  <c r="G117" i="4"/>
  <c r="E118" i="4"/>
  <c r="G118" i="4"/>
  <c r="E119" i="4"/>
  <c r="G119" i="4"/>
  <c r="E121" i="4"/>
  <c r="G121" i="4"/>
  <c r="E122" i="4"/>
  <c r="J26" i="8" s="1"/>
  <c r="J27" i="8" s="1"/>
  <c r="G122" i="4"/>
  <c r="I122" i="4" s="1"/>
  <c r="E123" i="4"/>
  <c r="G123" i="4"/>
  <c r="E124" i="4"/>
  <c r="G124" i="4"/>
  <c r="E125" i="4"/>
  <c r="G125" i="4"/>
  <c r="E127" i="4"/>
  <c r="G127" i="4"/>
  <c r="E128" i="4"/>
  <c r="G128" i="4"/>
  <c r="E129" i="4"/>
  <c r="G129" i="4"/>
  <c r="E130" i="4"/>
  <c r="G130" i="4"/>
  <c r="E131" i="4"/>
  <c r="G131" i="4"/>
  <c r="E6" i="4"/>
  <c r="G6" i="4"/>
  <c r="I6" i="4" s="1"/>
  <c r="E7" i="4"/>
  <c r="G7" i="4"/>
  <c r="I7" i="4" s="1"/>
  <c r="E8" i="4"/>
  <c r="G8" i="4"/>
  <c r="I8" i="4" s="1"/>
  <c r="E9" i="4"/>
  <c r="G9" i="4"/>
  <c r="I9" i="4" s="1"/>
  <c r="E10" i="4"/>
  <c r="G10" i="4"/>
  <c r="I10" i="4" s="1"/>
  <c r="E11" i="4"/>
  <c r="G11" i="4"/>
  <c r="I11" i="4" s="1"/>
  <c r="E13" i="4"/>
  <c r="G13" i="4"/>
  <c r="E14" i="4"/>
  <c r="G14" i="4"/>
  <c r="E15" i="4"/>
  <c r="G15" i="4"/>
  <c r="E16" i="4"/>
  <c r="G16" i="4"/>
  <c r="E17" i="4"/>
  <c r="G17" i="4"/>
  <c r="I17" i="4" s="1"/>
  <c r="E19" i="4"/>
  <c r="G19" i="4"/>
  <c r="I19" i="4" s="1"/>
  <c r="E20" i="4"/>
  <c r="G20" i="4"/>
  <c r="E21" i="4"/>
  <c r="G21" i="4"/>
  <c r="E22" i="4"/>
  <c r="G22" i="4"/>
  <c r="E23" i="4"/>
  <c r="G23" i="4"/>
  <c r="I23" i="4" s="1"/>
  <c r="E25" i="4"/>
  <c r="G25" i="4"/>
  <c r="I25" i="4" s="1"/>
  <c r="E26" i="4"/>
  <c r="G26" i="4"/>
  <c r="E27" i="4"/>
  <c r="G27" i="4"/>
  <c r="I27" i="4" s="1"/>
  <c r="E28" i="4"/>
  <c r="G28" i="4"/>
  <c r="E29" i="4"/>
  <c r="G29" i="4"/>
  <c r="I29" i="4" s="1"/>
  <c r="E30" i="4"/>
  <c r="G30" i="4"/>
  <c r="I30" i="4" s="1"/>
  <c r="E31" i="4"/>
  <c r="G31" i="4"/>
  <c r="I31" i="4" s="1"/>
  <c r="E33" i="4"/>
  <c r="G33" i="4"/>
  <c r="I33" i="4" s="1"/>
  <c r="E34" i="4"/>
  <c r="G34" i="4"/>
  <c r="I34" i="4" s="1"/>
  <c r="E35" i="4"/>
  <c r="G35" i="4"/>
  <c r="I35" i="4" s="1"/>
  <c r="E36" i="4"/>
  <c r="G36" i="4"/>
  <c r="I36" i="4" s="1"/>
  <c r="E37" i="4"/>
  <c r="G37" i="4"/>
  <c r="I37" i="4" s="1"/>
  <c r="E38" i="4"/>
  <c r="G38" i="4"/>
  <c r="I38" i="4" s="1"/>
  <c r="E39" i="4"/>
  <c r="G39" i="4"/>
  <c r="I39" i="4" s="1"/>
  <c r="E40" i="4"/>
  <c r="G40" i="4"/>
  <c r="I40" i="4" s="1"/>
  <c r="E41" i="4"/>
  <c r="G41" i="4"/>
  <c r="E42" i="4"/>
  <c r="G42" i="4"/>
  <c r="I42" i="4" s="1"/>
  <c r="E44" i="4"/>
  <c r="G44" i="4"/>
  <c r="E45" i="4"/>
  <c r="G45" i="4"/>
  <c r="I45" i="4" s="1"/>
  <c r="E46" i="4"/>
  <c r="G46" i="4"/>
  <c r="E47" i="4"/>
  <c r="G47" i="4"/>
  <c r="E48" i="4"/>
  <c r="G48" i="4"/>
  <c r="E50" i="4"/>
  <c r="G50" i="4"/>
  <c r="E53" i="4"/>
  <c r="G53" i="4"/>
  <c r="E54" i="4"/>
  <c r="G54" i="4"/>
  <c r="I54" i="4" s="1"/>
  <c r="E56" i="4"/>
  <c r="G56" i="4"/>
  <c r="E59" i="4"/>
  <c r="G59" i="4"/>
  <c r="E60" i="4"/>
  <c r="G60" i="4"/>
  <c r="I60" i="4" s="1"/>
  <c r="E63" i="4"/>
  <c r="G63" i="4"/>
  <c r="I63" i="4" s="1"/>
  <c r="E64" i="4"/>
  <c r="G64" i="4"/>
  <c r="E65" i="4"/>
  <c r="G65" i="4"/>
  <c r="E67" i="4"/>
  <c r="G67" i="4"/>
  <c r="E68" i="4"/>
  <c r="G68" i="4"/>
  <c r="E69" i="4"/>
  <c r="G69" i="4"/>
  <c r="E70" i="4"/>
  <c r="G70" i="4"/>
  <c r="E72" i="4"/>
  <c r="G72" i="4"/>
  <c r="I72" i="4" s="1"/>
  <c r="E73" i="4"/>
  <c r="G73" i="4"/>
  <c r="E75" i="4"/>
  <c r="D23" i="8" s="1"/>
  <c r="D19" i="8" s="1"/>
  <c r="G75" i="4"/>
  <c r="F23" i="8" s="1"/>
  <c r="E76" i="4"/>
  <c r="G76" i="4"/>
  <c r="E77" i="4"/>
  <c r="G77" i="4"/>
  <c r="E79" i="4"/>
  <c r="G79" i="4"/>
  <c r="E80" i="4"/>
  <c r="G80" i="4"/>
  <c r="E81" i="4"/>
  <c r="G81" i="4"/>
  <c r="E82" i="4"/>
  <c r="G82" i="4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19" i="5"/>
  <c r="F118" i="5"/>
  <c r="F117" i="5"/>
  <c r="F116" i="5"/>
  <c r="F115" i="5"/>
  <c r="F114" i="5"/>
  <c r="F113" i="5"/>
  <c r="F112" i="5"/>
  <c r="F111" i="5"/>
  <c r="F110" i="5"/>
  <c r="F107" i="5"/>
  <c r="F106" i="5"/>
  <c r="F105" i="5"/>
  <c r="F104" i="5"/>
  <c r="F103" i="5"/>
  <c r="F101" i="5"/>
  <c r="F100" i="5"/>
  <c r="F97" i="5"/>
  <c r="F96" i="5"/>
  <c r="F95" i="5"/>
  <c r="F94" i="5"/>
  <c r="F93" i="5"/>
  <c r="F92" i="5" s="1"/>
  <c r="F84" i="5"/>
  <c r="F83" i="5"/>
  <c r="F82" i="5"/>
  <c r="F81" i="5"/>
  <c r="F80" i="5"/>
  <c r="F79" i="5"/>
  <c r="F78" i="5"/>
  <c r="F77" i="5"/>
  <c r="F76" i="5"/>
  <c r="F75" i="5"/>
  <c r="F73" i="5"/>
  <c r="F72" i="5"/>
  <c r="F70" i="5"/>
  <c r="F69" i="5"/>
  <c r="F68" i="5"/>
  <c r="F67" i="5"/>
  <c r="F66" i="5"/>
  <c r="F65" i="5"/>
  <c r="F64" i="5"/>
  <c r="F63" i="5"/>
  <c r="F60" i="5"/>
  <c r="F59" i="5"/>
  <c r="F58" i="5"/>
  <c r="F57" i="5"/>
  <c r="F56" i="5"/>
  <c r="F54" i="5"/>
  <c r="F53" i="5"/>
  <c r="F52" i="5"/>
  <c r="F51" i="5"/>
  <c r="F50" i="5"/>
  <c r="F48" i="5"/>
  <c r="F47" i="5"/>
  <c r="F46" i="5"/>
  <c r="F45" i="5"/>
  <c r="F44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27" i="5"/>
  <c r="F26" i="5"/>
  <c r="F25" i="5"/>
  <c r="F23" i="5"/>
  <c r="F22" i="5"/>
  <c r="F21" i="5"/>
  <c r="F20" i="5"/>
  <c r="F19" i="5"/>
  <c r="F17" i="5"/>
  <c r="F16" i="5"/>
  <c r="F15" i="5"/>
  <c r="F14" i="5"/>
  <c r="F13" i="5"/>
  <c r="F11" i="5"/>
  <c r="F10" i="5"/>
  <c r="F9" i="5"/>
  <c r="F8" i="5"/>
  <c r="F7" i="5"/>
  <c r="F6" i="5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7" i="6"/>
  <c r="F106" i="6"/>
  <c r="F105" i="6"/>
  <c r="F104" i="6"/>
  <c r="F103" i="6"/>
  <c r="F101" i="6"/>
  <c r="F100" i="6"/>
  <c r="F99" i="6"/>
  <c r="F97" i="6"/>
  <c r="F96" i="6"/>
  <c r="F95" i="6"/>
  <c r="F94" i="6"/>
  <c r="F93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 s="1"/>
  <c r="F70" i="6"/>
  <c r="F69" i="6"/>
  <c r="F68" i="6"/>
  <c r="F67" i="6"/>
  <c r="F66" i="6"/>
  <c r="F65" i="6"/>
  <c r="F64" i="6"/>
  <c r="F63" i="6"/>
  <c r="F60" i="6"/>
  <c r="F59" i="6"/>
  <c r="F58" i="6"/>
  <c r="F57" i="6"/>
  <c r="F56" i="6"/>
  <c r="F54" i="6"/>
  <c r="F53" i="6"/>
  <c r="F52" i="6"/>
  <c r="F51" i="6"/>
  <c r="F50" i="6"/>
  <c r="F48" i="6"/>
  <c r="F47" i="6"/>
  <c r="F46" i="6"/>
  <c r="F45" i="6"/>
  <c r="F44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27" i="6"/>
  <c r="F26" i="6"/>
  <c r="F25" i="6"/>
  <c r="F23" i="6"/>
  <c r="F22" i="6"/>
  <c r="F21" i="6"/>
  <c r="F20" i="6"/>
  <c r="F19" i="6"/>
  <c r="F17" i="6"/>
  <c r="F16" i="6"/>
  <c r="F15" i="6"/>
  <c r="F14" i="6"/>
  <c r="F13" i="6"/>
  <c r="F11" i="6"/>
  <c r="F10" i="6"/>
  <c r="F9" i="6"/>
  <c r="F8" i="6"/>
  <c r="F7" i="6"/>
  <c r="F6" i="6"/>
  <c r="F24" i="6" l="1"/>
  <c r="F62" i="6"/>
  <c r="F85" i="6" s="1"/>
  <c r="F12" i="5"/>
  <c r="F49" i="5"/>
  <c r="F74" i="5"/>
  <c r="F98" i="5"/>
  <c r="F120" i="5"/>
  <c r="F55" i="5"/>
  <c r="D55" i="5"/>
  <c r="E55" i="5"/>
  <c r="E61" i="5" s="1"/>
  <c r="F102" i="5"/>
  <c r="F108" i="5" s="1"/>
  <c r="L40" i="8"/>
  <c r="I106" i="4"/>
  <c r="L38" i="8"/>
  <c r="I104" i="4"/>
  <c r="F43" i="6"/>
  <c r="F18" i="5"/>
  <c r="F12" i="6"/>
  <c r="F49" i="6"/>
  <c r="F5" i="5"/>
  <c r="F24" i="5"/>
  <c r="F62" i="5"/>
  <c r="F71" i="5"/>
  <c r="F18" i="6"/>
  <c r="F55" i="6"/>
  <c r="F109" i="5"/>
  <c r="F32" i="5"/>
  <c r="F32" i="6"/>
  <c r="F92" i="6"/>
  <c r="F102" i="6"/>
  <c r="F98" i="6"/>
  <c r="F109" i="6"/>
  <c r="F134" i="6" s="1"/>
  <c r="F140" i="6" s="1"/>
  <c r="F5" i="6"/>
  <c r="L41" i="8"/>
  <c r="L39" i="8"/>
  <c r="L37" i="8"/>
  <c r="J41" i="8"/>
  <c r="J39" i="8"/>
  <c r="J37" i="8"/>
  <c r="J10" i="8"/>
  <c r="J9" i="8"/>
  <c r="J7" i="8"/>
  <c r="G55" i="4"/>
  <c r="E55" i="4"/>
  <c r="D40" i="8" s="1"/>
  <c r="E49" i="4"/>
  <c r="D10" i="8" s="1"/>
  <c r="G49" i="4"/>
  <c r="I49" i="4" s="1"/>
  <c r="G126" i="4"/>
  <c r="G98" i="4"/>
  <c r="I98" i="4" s="1"/>
  <c r="F43" i="5"/>
  <c r="G62" i="4"/>
  <c r="I62" i="4" s="1"/>
  <c r="G78" i="4"/>
  <c r="G32" i="4"/>
  <c r="I32" i="4" s="1"/>
  <c r="G18" i="4"/>
  <c r="I18" i="4" s="1"/>
  <c r="G5" i="4"/>
  <c r="I5" i="4" s="1"/>
  <c r="G120" i="4"/>
  <c r="I120" i="4" s="1"/>
  <c r="G113" i="4"/>
  <c r="G102" i="4"/>
  <c r="I102" i="4" s="1"/>
  <c r="G92" i="4"/>
  <c r="I92" i="4" s="1"/>
  <c r="F56" i="8"/>
  <c r="G74" i="4"/>
  <c r="G71" i="4"/>
  <c r="I71" i="4" s="1"/>
  <c r="G66" i="4"/>
  <c r="G43" i="4"/>
  <c r="I43" i="4" s="1"/>
  <c r="G24" i="4"/>
  <c r="I24" i="4" s="1"/>
  <c r="G12" i="4"/>
  <c r="I12" i="4" s="1"/>
  <c r="G109" i="4"/>
  <c r="I109" i="4" s="1"/>
  <c r="L52" i="8"/>
  <c r="L61" i="8" s="1"/>
  <c r="E120" i="4"/>
  <c r="E62" i="4"/>
  <c r="E109" i="4"/>
  <c r="E78" i="4"/>
  <c r="E74" i="4"/>
  <c r="E71" i="4"/>
  <c r="E12" i="4"/>
  <c r="E98" i="4"/>
  <c r="E92" i="4"/>
  <c r="J6" i="8"/>
  <c r="D56" i="8"/>
  <c r="D55" i="8" s="1"/>
  <c r="D61" i="8" s="1"/>
  <c r="E66" i="4"/>
  <c r="E43" i="4"/>
  <c r="E24" i="4"/>
  <c r="E18" i="4"/>
  <c r="E126" i="4"/>
  <c r="E113" i="4"/>
  <c r="E32" i="4"/>
  <c r="E5" i="4"/>
  <c r="E102" i="4"/>
  <c r="D27" i="8"/>
  <c r="F134" i="5" l="1"/>
  <c r="F135" i="5" s="1"/>
  <c r="F85" i="5"/>
  <c r="E86" i="5"/>
  <c r="E139" i="5"/>
  <c r="F61" i="5"/>
  <c r="F86" i="5" s="1"/>
  <c r="F40" i="8"/>
  <c r="I55" i="4"/>
  <c r="L48" i="8"/>
  <c r="L62" i="8" s="1"/>
  <c r="F140" i="5"/>
  <c r="F61" i="6"/>
  <c r="F86" i="6" s="1"/>
  <c r="J48" i="8"/>
  <c r="J62" i="8" s="1"/>
  <c r="F108" i="6"/>
  <c r="F135" i="6" s="1"/>
  <c r="J18" i="8"/>
  <c r="J28" i="8" s="1"/>
  <c r="D37" i="8"/>
  <c r="D9" i="8"/>
  <c r="D8" i="8"/>
  <c r="D7" i="8"/>
  <c r="D6" i="8"/>
  <c r="D39" i="8"/>
  <c r="E134" i="4"/>
  <c r="E108" i="4"/>
  <c r="G61" i="4"/>
  <c r="I61" i="4" s="1"/>
  <c r="G85" i="4"/>
  <c r="I85" i="4" s="1"/>
  <c r="G108" i="4"/>
  <c r="I108" i="4" s="1"/>
  <c r="G134" i="4"/>
  <c r="I134" i="4" s="1"/>
  <c r="E85" i="4"/>
  <c r="E61" i="4"/>
  <c r="I139" i="4" l="1"/>
  <c r="I140" i="4"/>
  <c r="J65" i="8"/>
  <c r="F139" i="6"/>
  <c r="D48" i="8"/>
  <c r="D62" i="8" s="1"/>
  <c r="D18" i="8"/>
  <c r="J30" i="8" s="1"/>
  <c r="G135" i="4"/>
  <c r="I135" i="4" s="1"/>
  <c r="E140" i="4"/>
  <c r="E135" i="4"/>
  <c r="F139" i="5"/>
  <c r="G86" i="4"/>
  <c r="I86" i="4" s="1"/>
  <c r="E86" i="4"/>
  <c r="E139" i="4"/>
  <c r="F133" i="7"/>
  <c r="F132" i="7"/>
  <c r="F131" i="7"/>
  <c r="F131" i="4" s="1"/>
  <c r="F130" i="7"/>
  <c r="F130" i="4" s="1"/>
  <c r="F129" i="7"/>
  <c r="F129" i="4" s="1"/>
  <c r="F128" i="7"/>
  <c r="F128" i="4" s="1"/>
  <c r="F127" i="7"/>
  <c r="F127" i="4" s="1"/>
  <c r="F126" i="7"/>
  <c r="F125" i="7"/>
  <c r="F125" i="4" s="1"/>
  <c r="F124" i="7"/>
  <c r="F124" i="4" s="1"/>
  <c r="F123" i="7"/>
  <c r="F123" i="4" s="1"/>
  <c r="F122" i="7"/>
  <c r="F122" i="4" s="1"/>
  <c r="K26" i="8" s="1"/>
  <c r="K27" i="8" s="1"/>
  <c r="F121" i="7"/>
  <c r="F121" i="4" s="1"/>
  <c r="F120" i="7"/>
  <c r="F119" i="7"/>
  <c r="F119" i="4" s="1"/>
  <c r="F118" i="7"/>
  <c r="F118" i="4" s="1"/>
  <c r="F117" i="7"/>
  <c r="F117" i="4" s="1"/>
  <c r="F116" i="7"/>
  <c r="F116" i="4" s="1"/>
  <c r="F115" i="7"/>
  <c r="F115" i="4" s="1"/>
  <c r="F114" i="7"/>
  <c r="F114" i="4" s="1"/>
  <c r="F113" i="7"/>
  <c r="F112" i="7"/>
  <c r="F112" i="4" s="1"/>
  <c r="F111" i="7"/>
  <c r="F111" i="4" s="1"/>
  <c r="F110" i="7"/>
  <c r="F107" i="7"/>
  <c r="F107" i="4" s="1"/>
  <c r="F106" i="7"/>
  <c r="F106" i="4" s="1"/>
  <c r="K40" i="8" s="1"/>
  <c r="F105" i="7"/>
  <c r="F105" i="4" s="1"/>
  <c r="F104" i="7"/>
  <c r="F104" i="4" s="1"/>
  <c r="K38" i="8" s="1"/>
  <c r="F103" i="7"/>
  <c r="F103" i="4" s="1"/>
  <c r="F102" i="7"/>
  <c r="F101" i="7"/>
  <c r="F101" i="4" s="1"/>
  <c r="F100" i="7"/>
  <c r="F100" i="4" s="1"/>
  <c r="F99" i="7"/>
  <c r="F99" i="4" s="1"/>
  <c r="F98" i="7"/>
  <c r="F97" i="7"/>
  <c r="F97" i="4" s="1"/>
  <c r="F96" i="7"/>
  <c r="F96" i="4" s="1"/>
  <c r="F95" i="7"/>
  <c r="F95" i="4" s="1"/>
  <c r="K8" i="8" s="1"/>
  <c r="F94" i="7"/>
  <c r="F94" i="4" s="1"/>
  <c r="F93" i="7"/>
  <c r="F84" i="7"/>
  <c r="F83" i="7"/>
  <c r="F82" i="7"/>
  <c r="F82" i="4" s="1"/>
  <c r="F81" i="7"/>
  <c r="F81" i="4" s="1"/>
  <c r="F80" i="7"/>
  <c r="F80" i="4" s="1"/>
  <c r="F79" i="7"/>
  <c r="F79" i="4" s="1"/>
  <c r="F78" i="7"/>
  <c r="F77" i="7"/>
  <c r="F77" i="4" s="1"/>
  <c r="F76" i="7"/>
  <c r="F76" i="4" s="1"/>
  <c r="F75" i="7"/>
  <c r="F75" i="4" s="1"/>
  <c r="E23" i="8" s="1"/>
  <c r="E19" i="8" s="1"/>
  <c r="E27" i="8" s="1"/>
  <c r="F74" i="7"/>
  <c r="F73" i="7"/>
  <c r="F73" i="4" s="1"/>
  <c r="F72" i="7"/>
  <c r="F72" i="4" s="1"/>
  <c r="F71" i="7"/>
  <c r="F70" i="7"/>
  <c r="F70" i="4" s="1"/>
  <c r="F69" i="7"/>
  <c r="F69" i="4" s="1"/>
  <c r="F68" i="7"/>
  <c r="F68" i="4" s="1"/>
  <c r="F67" i="7"/>
  <c r="F67" i="4" s="1"/>
  <c r="F66" i="7"/>
  <c r="F65" i="7"/>
  <c r="F65" i="4" s="1"/>
  <c r="F64" i="7"/>
  <c r="F64" i="4" s="1"/>
  <c r="F63" i="7"/>
  <c r="F60" i="7"/>
  <c r="F60" i="4" s="1"/>
  <c r="F59" i="7"/>
  <c r="F59" i="4" s="1"/>
  <c r="F58" i="7"/>
  <c r="F57" i="7"/>
  <c r="F56" i="7"/>
  <c r="F56" i="4" s="1"/>
  <c r="F55" i="7"/>
  <c r="F54" i="7"/>
  <c r="F54" i="4" s="1"/>
  <c r="F53" i="7"/>
  <c r="F53" i="4" s="1"/>
  <c r="F52" i="7"/>
  <c r="F51" i="7"/>
  <c r="F50" i="7"/>
  <c r="F50" i="4" s="1"/>
  <c r="F49" i="7"/>
  <c r="F48" i="7"/>
  <c r="F48" i="4" s="1"/>
  <c r="F47" i="7"/>
  <c r="F47" i="4" s="1"/>
  <c r="F46" i="7"/>
  <c r="F46" i="4" s="1"/>
  <c r="F45" i="7"/>
  <c r="F45" i="4" s="1"/>
  <c r="F44" i="7"/>
  <c r="F44" i="4" s="1"/>
  <c r="F43" i="7"/>
  <c r="F42" i="7"/>
  <c r="F42" i="4" s="1"/>
  <c r="F41" i="7"/>
  <c r="F41" i="4" s="1"/>
  <c r="F40" i="7"/>
  <c r="F40" i="4" s="1"/>
  <c r="F39" i="7"/>
  <c r="F39" i="4" s="1"/>
  <c r="F38" i="7"/>
  <c r="F38" i="4" s="1"/>
  <c r="F37" i="7"/>
  <c r="F37" i="4" s="1"/>
  <c r="F36" i="7"/>
  <c r="F36" i="4" s="1"/>
  <c r="F35" i="7"/>
  <c r="F35" i="4" s="1"/>
  <c r="F34" i="7"/>
  <c r="F34" i="4" s="1"/>
  <c r="F33" i="7"/>
  <c r="F31" i="7"/>
  <c r="F31" i="4" s="1"/>
  <c r="F30" i="7"/>
  <c r="F30" i="4" s="1"/>
  <c r="F29" i="7"/>
  <c r="F29" i="4" s="1"/>
  <c r="F28" i="7"/>
  <c r="F28" i="4" s="1"/>
  <c r="F27" i="7"/>
  <c r="F27" i="4" s="1"/>
  <c r="F26" i="7"/>
  <c r="F26" i="4" s="1"/>
  <c r="F25" i="7"/>
  <c r="F23" i="7"/>
  <c r="F23" i="4" s="1"/>
  <c r="F22" i="7"/>
  <c r="F22" i="4" s="1"/>
  <c r="F21" i="7"/>
  <c r="F21" i="4" s="1"/>
  <c r="F20" i="7"/>
  <c r="F20" i="4" s="1"/>
  <c r="F19" i="7"/>
  <c r="F19" i="4" s="1"/>
  <c r="F18" i="7"/>
  <c r="F17" i="7"/>
  <c r="F17" i="4" s="1"/>
  <c r="F16" i="7"/>
  <c r="F16" i="4" s="1"/>
  <c r="F15" i="7"/>
  <c r="F15" i="4" s="1"/>
  <c r="F14" i="7"/>
  <c r="F14" i="4" s="1"/>
  <c r="F13" i="7"/>
  <c r="F11" i="7"/>
  <c r="F11" i="4" s="1"/>
  <c r="F10" i="7"/>
  <c r="F10" i="4" s="1"/>
  <c r="F9" i="7"/>
  <c r="F9" i="4" s="1"/>
  <c r="F8" i="7"/>
  <c r="F8" i="4" s="1"/>
  <c r="F7" i="7"/>
  <c r="F7" i="4" s="1"/>
  <c r="F6" i="7"/>
  <c r="D63" i="8" l="1"/>
  <c r="F24" i="7"/>
  <c r="F109" i="7"/>
  <c r="F134" i="7" s="1"/>
  <c r="F32" i="7"/>
  <c r="F12" i="7"/>
  <c r="J64" i="8"/>
  <c r="F92" i="7"/>
  <c r="F108" i="7" s="1"/>
  <c r="F135" i="7" s="1"/>
  <c r="F5" i="7"/>
  <c r="F61" i="7" s="1"/>
  <c r="F86" i="7" s="1"/>
  <c r="D28" i="8"/>
  <c r="D65" i="8" s="1"/>
  <c r="D64" i="8"/>
  <c r="J63" i="8"/>
  <c r="J29" i="8"/>
  <c r="D30" i="8"/>
  <c r="D29" i="8"/>
  <c r="E142" i="4"/>
  <c r="K7" i="8"/>
  <c r="K41" i="8"/>
  <c r="K9" i="8"/>
  <c r="F110" i="4"/>
  <c r="F109" i="4" s="1"/>
  <c r="F93" i="4"/>
  <c r="K10" i="8"/>
  <c r="K39" i="8"/>
  <c r="F13" i="4"/>
  <c r="F12" i="4" s="1"/>
  <c r="F55" i="4"/>
  <c r="E40" i="8" s="1"/>
  <c r="F33" i="4"/>
  <c r="F32" i="4" s="1"/>
  <c r="F63" i="4"/>
  <c r="E56" i="8" s="1"/>
  <c r="E55" i="8" s="1"/>
  <c r="E61" i="8" s="1"/>
  <c r="F62" i="7"/>
  <c r="F85" i="7" s="1"/>
  <c r="F6" i="4"/>
  <c r="F5" i="4" s="1"/>
  <c r="F25" i="4"/>
  <c r="F24" i="4" s="1"/>
  <c r="F49" i="4"/>
  <c r="E10" i="8" s="1"/>
  <c r="F43" i="4"/>
  <c r="F71" i="4"/>
  <c r="F74" i="4"/>
  <c r="F78" i="4"/>
  <c r="F98" i="4"/>
  <c r="K37" i="8"/>
  <c r="F102" i="4"/>
  <c r="F126" i="4"/>
  <c r="F113" i="4"/>
  <c r="F18" i="4"/>
  <c r="F66" i="4"/>
  <c r="F120" i="4"/>
  <c r="AA28" i="47"/>
  <c r="Z28" i="47"/>
  <c r="G28" i="47"/>
  <c r="F28" i="47"/>
  <c r="X27" i="47"/>
  <c r="AF27" i="47" s="1"/>
  <c r="Q27" i="47"/>
  <c r="K27" i="47"/>
  <c r="W27" i="47" s="1"/>
  <c r="AE27" i="47" s="1"/>
  <c r="J27" i="47"/>
  <c r="E27" i="47"/>
  <c r="X26" i="47"/>
  <c r="AF26" i="47" s="1"/>
  <c r="K26" i="47"/>
  <c r="W26" i="47" s="1"/>
  <c r="AE26" i="47" s="1"/>
  <c r="J26" i="47"/>
  <c r="V26" i="47" s="1"/>
  <c r="X25" i="47"/>
  <c r="AF25" i="47" s="1"/>
  <c r="K25" i="47"/>
  <c r="W25" i="47" s="1"/>
  <c r="AE25" i="47" s="1"/>
  <c r="J25" i="47"/>
  <c r="I25" i="47"/>
  <c r="E25" i="47"/>
  <c r="AC24" i="47"/>
  <c r="X24" i="47"/>
  <c r="AF24" i="47" s="1"/>
  <c r="U24" i="47"/>
  <c r="Q24" i="47"/>
  <c r="Q21" i="47" s="1"/>
  <c r="K24" i="47"/>
  <c r="W24" i="47" s="1"/>
  <c r="AE24" i="47" s="1"/>
  <c r="J24" i="47"/>
  <c r="E24" i="47"/>
  <c r="X23" i="47"/>
  <c r="AF23" i="47" s="1"/>
  <c r="V23" i="47"/>
  <c r="K23" i="47"/>
  <c r="W23" i="47" s="1"/>
  <c r="AE23" i="47" s="1"/>
  <c r="J23" i="47"/>
  <c r="E23" i="47"/>
  <c r="X22" i="47"/>
  <c r="AF22" i="47" s="1"/>
  <c r="K22" i="47"/>
  <c r="W22" i="47" s="1"/>
  <c r="AE22" i="47" s="1"/>
  <c r="J22" i="47"/>
  <c r="M22" i="47" s="1"/>
  <c r="I22" i="47"/>
  <c r="I21" i="47" s="1"/>
  <c r="AB21" i="47"/>
  <c r="AC21" i="47" s="1"/>
  <c r="T21" i="47"/>
  <c r="T28" i="47" s="1"/>
  <c r="S21" i="47"/>
  <c r="S28" i="47" s="1"/>
  <c r="R21" i="47"/>
  <c r="R28" i="47" s="1"/>
  <c r="P21" i="47"/>
  <c r="P28" i="47" s="1"/>
  <c r="O21" i="47"/>
  <c r="O28" i="47" s="1"/>
  <c r="N21" i="47"/>
  <c r="N28" i="47" s="1"/>
  <c r="L21" i="47"/>
  <c r="H21" i="47"/>
  <c r="H28" i="47" s="1"/>
  <c r="D21" i="47"/>
  <c r="D28" i="47" s="1"/>
  <c r="C21" i="47"/>
  <c r="C28" i="47" s="1"/>
  <c r="B21" i="47"/>
  <c r="B28" i="47" s="1"/>
  <c r="X20" i="47"/>
  <c r="AF20" i="47" s="1"/>
  <c r="W20" i="47"/>
  <c r="AE20" i="47" s="1"/>
  <c r="J20" i="47"/>
  <c r="M20" i="47" s="1"/>
  <c r="I20" i="47"/>
  <c r="E20" i="47"/>
  <c r="L19" i="47"/>
  <c r="K19" i="47"/>
  <c r="W19" i="47" s="1"/>
  <c r="AE19" i="47" s="1"/>
  <c r="J19" i="47"/>
  <c r="I19" i="47"/>
  <c r="E19" i="47"/>
  <c r="AC15" i="47"/>
  <c r="Y15" i="47"/>
  <c r="X15" i="47"/>
  <c r="AF15" i="47" s="1"/>
  <c r="W15" i="47"/>
  <c r="AE15" i="47" s="1"/>
  <c r="V15" i="47"/>
  <c r="AD15" i="47" s="1"/>
  <c r="U15" i="47"/>
  <c r="X13" i="47"/>
  <c r="AF13" i="47" s="1"/>
  <c r="V13" i="47"/>
  <c r="K13" i="47"/>
  <c r="M13" i="47" s="1"/>
  <c r="E13" i="47"/>
  <c r="X12" i="47"/>
  <c r="AF12" i="47" s="1"/>
  <c r="W12" i="47"/>
  <c r="AE12" i="47" s="1"/>
  <c r="V12" i="47"/>
  <c r="AD12" i="47" s="1"/>
  <c r="X11" i="47"/>
  <c r="AF11" i="47" s="1"/>
  <c r="K11" i="47"/>
  <c r="W11" i="47" s="1"/>
  <c r="AE11" i="47" s="1"/>
  <c r="J11" i="47"/>
  <c r="V11" i="47" s="1"/>
  <c r="E11" i="47"/>
  <c r="X10" i="47"/>
  <c r="AF10" i="47" s="1"/>
  <c r="W10" i="47"/>
  <c r="AE10" i="47" s="1"/>
  <c r="V10" i="47"/>
  <c r="AD10" i="47" s="1"/>
  <c r="X9" i="47"/>
  <c r="AF9" i="47" s="1"/>
  <c r="W9" i="47"/>
  <c r="AE9" i="47" s="1"/>
  <c r="J9" i="47"/>
  <c r="V9" i="47" s="1"/>
  <c r="E9" i="47"/>
  <c r="X8" i="47"/>
  <c r="AF8" i="47" s="1"/>
  <c r="W8" i="47"/>
  <c r="AE8" i="47" s="1"/>
  <c r="V8" i="47"/>
  <c r="AD8" i="47" s="1"/>
  <c r="X7" i="47"/>
  <c r="AF7" i="47" s="1"/>
  <c r="W7" i="47"/>
  <c r="AE7" i="47" s="1"/>
  <c r="J7" i="47"/>
  <c r="V7" i="47" s="1"/>
  <c r="E7" i="47"/>
  <c r="X6" i="47"/>
  <c r="AF6" i="47" s="1"/>
  <c r="W6" i="47"/>
  <c r="V6" i="47"/>
  <c r="AD6" i="47" s="1"/>
  <c r="X5" i="47"/>
  <c r="K5" i="47"/>
  <c r="J5" i="47"/>
  <c r="V5" i="47" s="1"/>
  <c r="E5" i="47"/>
  <c r="M24" i="47" l="1"/>
  <c r="M25" i="47"/>
  <c r="Y6" i="47"/>
  <c r="L28" i="47"/>
  <c r="V20" i="47"/>
  <c r="Y20" i="47" s="1"/>
  <c r="M9" i="47"/>
  <c r="Y10" i="47"/>
  <c r="M11" i="47"/>
  <c r="I28" i="47"/>
  <c r="F92" i="4"/>
  <c r="F108" i="4" s="1"/>
  <c r="K6" i="8"/>
  <c r="K18" i="8" s="1"/>
  <c r="K28" i="8" s="1"/>
  <c r="K52" i="8"/>
  <c r="K61" i="8" s="1"/>
  <c r="K48" i="8"/>
  <c r="F62" i="4"/>
  <c r="F85" i="4" s="1"/>
  <c r="E37" i="8"/>
  <c r="E9" i="8"/>
  <c r="E8" i="8"/>
  <c r="E7" i="8"/>
  <c r="E39" i="8"/>
  <c r="AD9" i="47"/>
  <c r="AG9" i="47" s="1"/>
  <c r="Y9" i="47"/>
  <c r="U28" i="47"/>
  <c r="Y23" i="47"/>
  <c r="W5" i="47"/>
  <c r="AE5" i="47" s="1"/>
  <c r="M19" i="47"/>
  <c r="X21" i="47"/>
  <c r="K21" i="47"/>
  <c r="W21" i="47" s="1"/>
  <c r="AE21" i="47" s="1"/>
  <c r="E21" i="47"/>
  <c r="E28" i="47" s="1"/>
  <c r="AE6" i="47"/>
  <c r="AG6" i="47" s="1"/>
  <c r="Y12" i="47"/>
  <c r="W13" i="47"/>
  <c r="AE13" i="47" s="1"/>
  <c r="AE28" i="47" s="1"/>
  <c r="V22" i="47"/>
  <c r="Y22" i="47" s="1"/>
  <c r="M23" i="47"/>
  <c r="Q28" i="47"/>
  <c r="V25" i="47"/>
  <c r="Y25" i="47" s="1"/>
  <c r="M27" i="47"/>
  <c r="AG8" i="47"/>
  <c r="E6" i="8"/>
  <c r="F61" i="4"/>
  <c r="F134" i="4"/>
  <c r="AD5" i="47"/>
  <c r="AG12" i="47"/>
  <c r="AF21" i="47"/>
  <c r="Y11" i="47"/>
  <c r="AD11" i="47"/>
  <c r="AG11" i="47" s="1"/>
  <c r="AD7" i="47"/>
  <c r="AG7" i="47" s="1"/>
  <c r="Y7" i="47"/>
  <c r="AG10" i="47"/>
  <c r="AG15" i="47"/>
  <c r="AD26" i="47"/>
  <c r="AG26" i="47" s="1"/>
  <c r="Y26" i="47"/>
  <c r="AD22" i="47"/>
  <c r="AD23" i="47"/>
  <c r="AG23" i="47" s="1"/>
  <c r="AF5" i="47"/>
  <c r="M7" i="47"/>
  <c r="Y8" i="47"/>
  <c r="U21" i="47"/>
  <c r="AD13" i="47"/>
  <c r="V19" i="47"/>
  <c r="AD20" i="47"/>
  <c r="AG20" i="47" s="1"/>
  <c r="V27" i="47"/>
  <c r="M5" i="47"/>
  <c r="X19" i="47"/>
  <c r="AF19" i="47" s="1"/>
  <c r="J21" i="47"/>
  <c r="J28" i="47" s="1"/>
  <c r="V24" i="47"/>
  <c r="M26" i="47"/>
  <c r="AB28" i="47"/>
  <c r="AC28" i="47" s="1"/>
  <c r="H10" i="44"/>
  <c r="G10" i="44"/>
  <c r="F10" i="44"/>
  <c r="E10" i="44"/>
  <c r="H5" i="44"/>
  <c r="H15" i="44" s="1"/>
  <c r="G5" i="44"/>
  <c r="G15" i="44" s="1"/>
  <c r="F5" i="44"/>
  <c r="F15" i="44" s="1"/>
  <c r="E5" i="44"/>
  <c r="E15" i="44" s="1"/>
  <c r="G182" i="43"/>
  <c r="D9" i="42"/>
  <c r="D30" i="42" s="1"/>
  <c r="C9" i="42"/>
  <c r="C30" i="42" s="1"/>
  <c r="I27" i="41"/>
  <c r="H26" i="41"/>
  <c r="G26" i="41"/>
  <c r="F26" i="41"/>
  <c r="E26" i="41"/>
  <c r="D26" i="41"/>
  <c r="I25" i="41"/>
  <c r="H24" i="41"/>
  <c r="G24" i="41"/>
  <c r="F24" i="41"/>
  <c r="E24" i="41"/>
  <c r="D24" i="41"/>
  <c r="I23" i="41"/>
  <c r="H22" i="41"/>
  <c r="G22" i="41"/>
  <c r="F22" i="41"/>
  <c r="E22" i="41"/>
  <c r="D22" i="41"/>
  <c r="I21" i="41"/>
  <c r="I20" i="41"/>
  <c r="I19" i="41"/>
  <c r="I18" i="41"/>
  <c r="I17" i="41"/>
  <c r="I16" i="41"/>
  <c r="I15" i="41"/>
  <c r="I14" i="41"/>
  <c r="I13" i="41"/>
  <c r="I12" i="41"/>
  <c r="I11" i="41"/>
  <c r="I10" i="41"/>
  <c r="H9" i="41"/>
  <c r="G9" i="41"/>
  <c r="F9" i="41"/>
  <c r="E9" i="41"/>
  <c r="D9" i="41"/>
  <c r="I8" i="41"/>
  <c r="I7" i="41"/>
  <c r="H6" i="41"/>
  <c r="G6" i="41"/>
  <c r="F6" i="41"/>
  <c r="E6" i="41"/>
  <c r="D6" i="41"/>
  <c r="E131" i="39"/>
  <c r="E130" i="39"/>
  <c r="E128" i="39"/>
  <c r="E127" i="39"/>
  <c r="D126" i="39"/>
  <c r="C126" i="39"/>
  <c r="E122" i="39"/>
  <c r="E120" i="39" s="1"/>
  <c r="D120" i="39"/>
  <c r="C120" i="39"/>
  <c r="E113" i="39"/>
  <c r="D113" i="39"/>
  <c r="C113" i="39"/>
  <c r="E110" i="39"/>
  <c r="E109" i="39" s="1"/>
  <c r="D109" i="39"/>
  <c r="C109" i="39"/>
  <c r="E107" i="39"/>
  <c r="E106" i="39"/>
  <c r="E105" i="39"/>
  <c r="E104" i="39"/>
  <c r="E103" i="39"/>
  <c r="D102" i="39"/>
  <c r="C102" i="39"/>
  <c r="E101" i="39"/>
  <c r="E100" i="39"/>
  <c r="E99" i="39"/>
  <c r="D98" i="39"/>
  <c r="C98" i="39"/>
  <c r="E97" i="39"/>
  <c r="E96" i="39"/>
  <c r="E95" i="39"/>
  <c r="E94" i="39"/>
  <c r="E93" i="39"/>
  <c r="D92" i="39"/>
  <c r="C92" i="39"/>
  <c r="E78" i="39"/>
  <c r="D78" i="39"/>
  <c r="C78" i="39"/>
  <c r="E76" i="39"/>
  <c r="E75" i="39"/>
  <c r="D74" i="39"/>
  <c r="C74" i="39"/>
  <c r="E73" i="39"/>
  <c r="E72" i="39"/>
  <c r="D71" i="39"/>
  <c r="C71" i="39"/>
  <c r="E66" i="39"/>
  <c r="D66" i="39"/>
  <c r="C66" i="39"/>
  <c r="E62" i="39"/>
  <c r="D62" i="39"/>
  <c r="C62" i="39"/>
  <c r="E55" i="39"/>
  <c r="D55" i="39"/>
  <c r="C55" i="39"/>
  <c r="E54" i="39"/>
  <c r="E53" i="39"/>
  <c r="E52" i="39"/>
  <c r="E51" i="39"/>
  <c r="E50" i="39"/>
  <c r="D49" i="39"/>
  <c r="C49" i="39"/>
  <c r="E48" i="39"/>
  <c r="E47" i="39"/>
  <c r="E46" i="39"/>
  <c r="E45" i="39"/>
  <c r="E44" i="39"/>
  <c r="D43" i="39"/>
  <c r="C43" i="39"/>
  <c r="E42" i="39"/>
  <c r="E41" i="39"/>
  <c r="E40" i="39"/>
  <c r="E39" i="39"/>
  <c r="E38" i="39"/>
  <c r="E37" i="39"/>
  <c r="E36" i="39"/>
  <c r="E35" i="39"/>
  <c r="E34" i="39"/>
  <c r="E33" i="39"/>
  <c r="D32" i="39"/>
  <c r="C32" i="39"/>
  <c r="E31" i="39"/>
  <c r="E30" i="39"/>
  <c r="E29" i="39"/>
  <c r="E28" i="39"/>
  <c r="E27" i="39"/>
  <c r="E26" i="39"/>
  <c r="E25" i="39"/>
  <c r="D24" i="39"/>
  <c r="C24" i="39"/>
  <c r="E23" i="39"/>
  <c r="E22" i="39"/>
  <c r="E21" i="39"/>
  <c r="E20" i="39"/>
  <c r="E19" i="39"/>
  <c r="D18" i="39"/>
  <c r="C18" i="39"/>
  <c r="E17" i="39"/>
  <c r="E16" i="39"/>
  <c r="E15" i="39"/>
  <c r="E14" i="39"/>
  <c r="E13" i="39"/>
  <c r="D12" i="39"/>
  <c r="C12" i="39"/>
  <c r="E11" i="39"/>
  <c r="E10" i="39"/>
  <c r="E9" i="39"/>
  <c r="E8" i="39"/>
  <c r="E7" i="39"/>
  <c r="E6" i="39"/>
  <c r="D5" i="39"/>
  <c r="C5" i="39"/>
  <c r="Y5" i="47" l="1"/>
  <c r="H28" i="41"/>
  <c r="AG13" i="47"/>
  <c r="Y13" i="47"/>
  <c r="C132" i="39"/>
  <c r="D132" i="39"/>
  <c r="I24" i="41"/>
  <c r="AD25" i="47"/>
  <c r="AG25" i="47" s="1"/>
  <c r="W28" i="47"/>
  <c r="K62" i="8"/>
  <c r="K65" i="8" s="1"/>
  <c r="E18" i="8"/>
  <c r="K30" i="8" s="1"/>
  <c r="E48" i="8"/>
  <c r="G28" i="41"/>
  <c r="D61" i="39"/>
  <c r="D85" i="39"/>
  <c r="D108" i="39"/>
  <c r="I9" i="41"/>
  <c r="F28" i="41"/>
  <c r="AF28" i="47"/>
  <c r="F135" i="4"/>
  <c r="D28" i="41"/>
  <c r="C108" i="39"/>
  <c r="C133" i="39" s="1"/>
  <c r="C61" i="39"/>
  <c r="C85" i="39"/>
  <c r="E28" i="41"/>
  <c r="I22" i="41"/>
  <c r="I26" i="41"/>
  <c r="M21" i="47"/>
  <c r="M28" i="47" s="1"/>
  <c r="K28" i="47"/>
  <c r="F86" i="4"/>
  <c r="E74" i="39"/>
  <c r="E102" i="39"/>
  <c r="E71" i="39"/>
  <c r="E24" i="39"/>
  <c r="E49" i="39"/>
  <c r="E98" i="39"/>
  <c r="E18" i="39"/>
  <c r="E12" i="39"/>
  <c r="AD24" i="47"/>
  <c r="AG24" i="47" s="1"/>
  <c r="Y24" i="47"/>
  <c r="V21" i="47"/>
  <c r="Y19" i="47"/>
  <c r="AD19" i="47"/>
  <c r="AG19" i="47" s="1"/>
  <c r="AG22" i="47"/>
  <c r="X28" i="47"/>
  <c r="AG5" i="47"/>
  <c r="Y27" i="47"/>
  <c r="AD27" i="47"/>
  <c r="AG27" i="47" s="1"/>
  <c r="E43" i="39"/>
  <c r="E32" i="39"/>
  <c r="E92" i="39"/>
  <c r="E5" i="39"/>
  <c r="E126" i="39"/>
  <c r="E132" i="39" s="1"/>
  <c r="D86" i="39"/>
  <c r="I6" i="41"/>
  <c r="D133" i="39" l="1"/>
  <c r="C86" i="39"/>
  <c r="E64" i="8"/>
  <c r="E29" i="8"/>
  <c r="K64" i="8"/>
  <c r="K29" i="8"/>
  <c r="E30" i="8"/>
  <c r="E62" i="8"/>
  <c r="K63" i="8"/>
  <c r="E63" i="8"/>
  <c r="E28" i="8"/>
  <c r="I28" i="41"/>
  <c r="E85" i="39"/>
  <c r="E108" i="39"/>
  <c r="E133" i="39" s="1"/>
  <c r="E61" i="39"/>
  <c r="AD21" i="47"/>
  <c r="Y21" i="47"/>
  <c r="Y28" i="47" s="1"/>
  <c r="V28" i="47"/>
  <c r="E65" i="8" l="1"/>
  <c r="E86" i="39"/>
  <c r="AG21" i="47"/>
  <c r="AG28" i="47" s="1"/>
  <c r="AD28" i="47"/>
  <c r="F49" i="8" l="1"/>
  <c r="F19" i="8"/>
  <c r="F24" i="8"/>
  <c r="L7" i="8"/>
  <c r="L8" i="8"/>
  <c r="L9" i="8"/>
  <c r="L10" i="8"/>
  <c r="L26" i="8"/>
  <c r="L27" i="8" s="1"/>
  <c r="F10" i="8"/>
  <c r="F55" i="8"/>
  <c r="F140" i="7"/>
  <c r="F61" i="8" l="1"/>
  <c r="F39" i="8"/>
  <c r="F8" i="8"/>
  <c r="F7" i="8"/>
  <c r="F9" i="8"/>
  <c r="F37" i="8"/>
  <c r="F48" i="8" s="1"/>
  <c r="F6" i="8"/>
  <c r="L6" i="8"/>
  <c r="L18" i="8" s="1"/>
  <c r="L28" i="8" s="1"/>
  <c r="L65" i="8" s="1"/>
  <c r="F27" i="8"/>
  <c r="F62" i="8" l="1"/>
  <c r="L63" i="8"/>
  <c r="L64" i="8"/>
  <c r="F63" i="8"/>
  <c r="F140" i="4"/>
  <c r="G140" i="4"/>
  <c r="F64" i="8"/>
  <c r="F18" i="8"/>
  <c r="F143" i="7"/>
  <c r="F139" i="7"/>
  <c r="F139" i="4" l="1"/>
  <c r="G139" i="4"/>
  <c r="F142" i="7"/>
  <c r="L29" i="8"/>
  <c r="F29" i="8"/>
  <c r="F30" i="8"/>
  <c r="L30" i="8"/>
  <c r="F28" i="8"/>
  <c r="F65" i="8" s="1"/>
  <c r="F142" i="4" l="1"/>
  <c r="F143" i="5" l="1"/>
  <c r="F142" i="5"/>
  <c r="F143" i="6"/>
  <c r="F142" i="6"/>
  <c r="G142" i="4"/>
  <c r="D126" i="7" l="1"/>
  <c r="D120" i="7"/>
  <c r="D113" i="7"/>
  <c r="D109" i="7"/>
  <c r="D102" i="7"/>
  <c r="D98" i="7"/>
  <c r="D92" i="7"/>
  <c r="D78" i="7"/>
  <c r="D74" i="7"/>
  <c r="D71" i="7"/>
  <c r="D66" i="7"/>
  <c r="D62" i="7"/>
  <c r="D55" i="7"/>
  <c r="D49" i="7"/>
  <c r="D43" i="7"/>
  <c r="D32" i="7"/>
  <c r="D24" i="7"/>
  <c r="D18" i="7"/>
  <c r="D12" i="7"/>
  <c r="D5" i="7"/>
  <c r="D126" i="6"/>
  <c r="D120" i="6"/>
  <c r="D113" i="6"/>
  <c r="D109" i="6"/>
  <c r="D102" i="6"/>
  <c r="D98" i="6"/>
  <c r="D92" i="6"/>
  <c r="D78" i="6"/>
  <c r="D74" i="6"/>
  <c r="D71" i="6"/>
  <c r="D66" i="6"/>
  <c r="D62" i="6"/>
  <c r="D43" i="6"/>
  <c r="D32" i="6"/>
  <c r="D24" i="6"/>
  <c r="D18" i="6"/>
  <c r="D12" i="6"/>
  <c r="D5" i="6"/>
  <c r="D120" i="5"/>
  <c r="D85" i="6" l="1"/>
  <c r="D108" i="6"/>
  <c r="D61" i="6"/>
  <c r="I6" i="8"/>
  <c r="I8" i="8"/>
  <c r="I10" i="8"/>
  <c r="I39" i="8"/>
  <c r="I41" i="8"/>
  <c r="I7" i="8"/>
  <c r="I9" i="8"/>
  <c r="I38" i="8"/>
  <c r="I40" i="8"/>
  <c r="I52" i="8"/>
  <c r="I26" i="8"/>
  <c r="I37" i="8"/>
  <c r="D134" i="6"/>
  <c r="D61" i="7"/>
  <c r="D85" i="7"/>
  <c r="D134" i="7"/>
  <c r="D108" i="7"/>
  <c r="D140" i="6" l="1"/>
  <c r="D86" i="7"/>
  <c r="D86" i="6"/>
  <c r="D139" i="6"/>
  <c r="D139" i="7"/>
  <c r="D135" i="6"/>
  <c r="D135" i="7"/>
  <c r="D142" i="7" s="1"/>
  <c r="D140" i="7"/>
  <c r="D142" i="6" l="1"/>
  <c r="D24" i="5" l="1"/>
  <c r="D98" i="5" l="1"/>
  <c r="D109" i="5" l="1"/>
  <c r="D113" i="5"/>
  <c r="D126" i="5"/>
  <c r="C49" i="8"/>
  <c r="C24" i="8"/>
  <c r="D102" i="5"/>
  <c r="D92" i="5"/>
  <c r="D78" i="5"/>
  <c r="D74" i="5"/>
  <c r="D71" i="5"/>
  <c r="D66" i="5"/>
  <c r="D62" i="5"/>
  <c r="D43" i="5"/>
  <c r="D32" i="5"/>
  <c r="D18" i="5"/>
  <c r="D12" i="5"/>
  <c r="D5" i="5"/>
  <c r="C55" i="8" l="1"/>
  <c r="C61" i="8" s="1"/>
  <c r="C39" i="8"/>
  <c r="C27" i="8"/>
  <c r="C37" i="8"/>
  <c r="D85" i="5"/>
  <c r="D108" i="5"/>
  <c r="C6" i="8"/>
  <c r="D134" i="5"/>
  <c r="C8" i="8"/>
  <c r="I27" i="8"/>
  <c r="I61" i="8"/>
  <c r="C9" i="8"/>
  <c r="C7" i="8"/>
  <c r="C10" i="8"/>
  <c r="D61" i="5"/>
  <c r="D135" i="5" l="1"/>
  <c r="C48" i="8"/>
  <c r="D139" i="5"/>
  <c r="C18" i="8"/>
  <c r="C28" i="8" s="1"/>
  <c r="D140" i="5"/>
  <c r="I48" i="8"/>
  <c r="I18" i="8"/>
  <c r="D86" i="5"/>
  <c r="I62" i="8" l="1"/>
  <c r="C64" i="8" s="1"/>
  <c r="I28" i="8"/>
  <c r="C30" i="8" s="1"/>
  <c r="C62" i="8"/>
  <c r="C65" i="8" s="1"/>
  <c r="C63" i="8"/>
  <c r="D143" i="5"/>
  <c r="I63" i="8"/>
  <c r="I29" i="8"/>
  <c r="D142" i="5"/>
  <c r="I64" i="8"/>
  <c r="C29" i="8"/>
  <c r="I30" i="8" l="1"/>
  <c r="I65" i="8"/>
  <c r="H67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Palkó Roland</author>
  </authors>
  <commentList>
    <comment ref="D7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E72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F72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G72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L72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M72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N72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O72" authorId="0" shapeId="0" xr:uid="{00000000-0006-0000-0200-000008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P72" authorId="0" shapeId="0" xr:uid="{00000000-0006-0000-0200-000009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Q72" authorId="0" shapeId="0" xr:uid="{00000000-0006-0000-0200-00000A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R72" authorId="0" shapeId="0" xr:uid="{00000000-0006-0000-0200-00000B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S72" authorId="0" shapeId="0" xr:uid="{00000000-0006-0000-0200-00000C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T72" authorId="0" shapeId="0" xr:uid="{00000000-0006-0000-0200-00000D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U72" authorId="0" shapeId="0" xr:uid="{00000000-0006-0000-0200-00000E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V72" authorId="0" shapeId="0" xr:uid="{00000000-0006-0000-0200-00000F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W72" authorId="0" shapeId="0" xr:uid="{00000000-0006-0000-0200-000010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X72" authorId="0" shapeId="0" xr:uid="{00000000-0006-0000-0200-000011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Y72" authorId="0" shapeId="0" xr:uid="{00000000-0006-0000-0200-000012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Z72" authorId="0" shapeId="0" xr:uid="{00000000-0006-0000-0200-000013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Palkó Roland</author>
  </authors>
  <commentList>
    <comment ref="F119" authorId="0" shapeId="0" xr:uid="{00000000-0006-0000-1900-000001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G119" authorId="0" shapeId="0" xr:uid="{00000000-0006-0000-1900-000002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H119" authorId="0" shapeId="0" xr:uid="{00000000-0006-0000-1900-000003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I119" authorId="0" shapeId="0" xr:uid="{00000000-0006-0000-1900-000004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A146" authorId="0" shapeId="0" xr:uid="{00000000-0006-0000-1900-000005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376 cím elrejtve</t>
        </r>
      </text>
    </comment>
  </commentList>
</comments>
</file>

<file path=xl/sharedStrings.xml><?xml version="1.0" encoding="utf-8"?>
<sst xmlns="http://schemas.openxmlformats.org/spreadsheetml/2006/main" count="4749" uniqueCount="1639">
  <si>
    <t>Árokfelújítások</t>
  </si>
  <si>
    <t xml:space="preserve"> Sportlét.</t>
  </si>
  <si>
    <t>B E V É T E L E K</t>
  </si>
  <si>
    <t>1. sz. táblázat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</si>
  <si>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</si>
  <si>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</si>
  <si>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</si>
  <si>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</si>
  <si>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</si>
  <si>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</si>
  <si>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</si>
  <si>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</si>
  <si>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</si>
  <si>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1.4.</t>
  </si>
  <si>
    <t>Önkormányzatok kulturális feladatainak támogatása</t>
  </si>
  <si>
    <t>1.5.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</si>
  <si>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</si>
  <si>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</si>
  <si>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</si>
  <si>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</si>
  <si>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</si>
  <si>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</si>
  <si>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</si>
  <si>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</si>
  <si>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</si>
  <si>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</si>
  <si>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</si>
  <si>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</si>
  <si>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</si>
  <si>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</si>
  <si>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</si>
  <si>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</si>
  <si>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</si>
  <si>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</si>
  <si>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</si>
  <si>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</si>
  <si>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</si>
  <si>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</si>
  <si>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</si>
  <si>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</si>
  <si>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</si>
  <si>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</si>
  <si>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Közhatalmi bevételek (4.1.+4.2.+4.3.+4.4.)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</si>
  <si>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</si>
  <si>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</si>
  <si>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</si>
  <si>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</si>
  <si>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</si>
  <si>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</si>
  <si>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</si>
  <si>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</si>
  <si>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</si>
  <si>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</si>
  <si>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</si>
  <si>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</si>
  <si>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</si>
  <si>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</si>
  <si>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</si>
  <si>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</si>
  <si>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</si>
  <si>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</si>
  <si>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</si>
  <si>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</si>
  <si>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</si>
  <si>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</si>
  <si>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</si>
  <si>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</si>
  <si>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</si>
  <si>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</si>
  <si>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</si>
  <si>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</si>
  <si>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</si>
  <si>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</si>
  <si>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</si>
  <si>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</si>
  <si>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</si>
  <si>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</si>
  <si>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</si>
  <si>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</si>
  <si>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</si>
  <si>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</si>
  <si>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</si>
  <si>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</si>
  <si>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</si>
  <si>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</si>
  <si>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</si>
  <si>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</si>
  <si>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</si>
  <si>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</si>
  <si>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</si>
  <si>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</si>
  <si>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</si>
  <si>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</si>
  <si>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</si>
  <si>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</si>
  <si>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</si>
  <si>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</si>
  <si>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</si>
  <si>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</si>
  <si>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</si>
  <si>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</si>
  <si>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</si>
  <si>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</si>
  <si>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</si>
  <si>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</si>
  <si>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</si>
  <si>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</si>
  <si>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</si>
  <si>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</si>
  <si>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</si>
  <si>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</si>
  <si>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</si>
  <si>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</si>
  <si>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</si>
  <si>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</si>
  <si>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</si>
  <si>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>Külföldi finanszírozás bevételei (14.1.+…14.4.)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</si>
  <si>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</si>
  <si>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</si>
  <si>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</si>
  <si>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</si>
  <si>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</si>
  <si>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</si>
  <si>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</si>
  <si>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</si>
  <si>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</si>
  <si>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</si>
  <si>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</si>
  <si>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</si>
  <si>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</si>
  <si>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</si>
  <si>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</si>
  <si>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</si>
  <si>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</si>
  <si>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</si>
  <si>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</si>
  <si>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</si>
  <si>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</si>
  <si>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</si>
  <si>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</si>
  <si>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</si>
  <si>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</si>
  <si>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</si>
  <si>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</si>
  <si>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</si>
  <si>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</si>
  <si>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</si>
  <si>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</si>
  <si>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</si>
  <si>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</si>
  <si>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Külföldi finanszírozás kiadásai (6.1. + … + 6.4.)</t>
  </si>
  <si>
    <t>FINANSZÍROZÁSI KIADÁSOK ÖSSZESEN: (5.+…+8.)</t>
  </si>
  <si>
    <t>10.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</si>
  <si>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</si>
  <si>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</si>
  <si>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</si>
  <si>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</si>
  <si>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</si>
  <si>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</si>
  <si>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</si>
  <si>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</si>
  <si>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</si>
  <si>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</si>
  <si>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</si>
  <si>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</si>
  <si>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</si>
  <si>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</si>
  <si>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</si>
  <si>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</si>
  <si>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</si>
  <si>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</si>
  <si>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</si>
  <si>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</si>
  <si>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</si>
  <si>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</si>
  <si>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</si>
  <si>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</si>
  <si>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</si>
  <si>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</si>
  <si>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</si>
  <si>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</si>
  <si>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</si>
  <si>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</si>
  <si>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</si>
  <si>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</si>
  <si>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</si>
  <si>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</si>
  <si>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</si>
  <si>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</si>
  <si>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</si>
  <si>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</si>
  <si>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</si>
  <si>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</si>
  <si>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</si>
  <si>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</si>
  <si>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</si>
  <si>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</si>
  <si>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</si>
  <si>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</si>
  <si>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</si>
  <si>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</si>
  <si>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</si>
  <si>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</si>
  <si>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</si>
  <si>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</si>
  <si>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</si>
  <si>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</si>
  <si>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</si>
  <si>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</si>
  <si>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</si>
  <si>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</si>
  <si>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</si>
  <si>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</si>
  <si>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</si>
  <si>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</si>
  <si>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</si>
  <si>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</si>
  <si>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</si>
  <si>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</si>
  <si>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</si>
  <si>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</si>
  <si>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</si>
  <si>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</si>
  <si>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</si>
  <si>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</si>
  <si>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</si>
  <si>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</si>
  <si>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</si>
  <si>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</si>
  <si>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</si>
  <si>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</si>
  <si>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</si>
  <si>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</si>
  <si>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</si>
  <si>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</si>
  <si>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</si>
  <si>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</si>
  <si>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</si>
  <si>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</si>
  <si>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</si>
  <si>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</si>
  <si>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</si>
  <si>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</si>
  <si>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GESZ</t>
  </si>
  <si>
    <t>Varázskapu Óvoda</t>
  </si>
  <si>
    <t>Művelődési Központ</t>
  </si>
  <si>
    <t>Solymár Imre Könyvtár</t>
  </si>
  <si>
    <t>Völgységi Múzeum</t>
  </si>
  <si>
    <t>Kötelező</t>
  </si>
  <si>
    <t>Összesen</t>
  </si>
  <si>
    <t>Egyéb működési célú támogatások bevételei államháztartáson belülről</t>
  </si>
  <si>
    <t>Egyéb felhalmozási célú támogatások bevételei államháztartáson belülről</t>
  </si>
  <si>
    <t>Felhalmozási célú átvett pénzeszközök</t>
  </si>
  <si>
    <t>3</t>
  </si>
  <si>
    <t>Közös Hivatal</t>
  </si>
  <si>
    <t>Belföldi finanszírozás kiadásai (7.1. + … + 7.5.)</t>
  </si>
  <si>
    <t>ÁFA</t>
  </si>
  <si>
    <t>Járdafelújítások</t>
  </si>
  <si>
    <t>Önkormányzati lakások és egyéb helyiségek felújítása</t>
  </si>
  <si>
    <t>Összesen:</t>
  </si>
  <si>
    <t>Informatikai fejlesztés</t>
  </si>
  <si>
    <t>Sor-szám</t>
  </si>
  <si>
    <t>Tartalék</t>
  </si>
  <si>
    <t>Működési bevételek</t>
  </si>
  <si>
    <t>Finanszírozási bevételek</t>
  </si>
  <si>
    <t>Finanszírozási kiadások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</si>
  <si>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</si>
  <si>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</si>
  <si>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</si>
  <si>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</si>
  <si>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</si>
  <si>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</si>
  <si>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</si>
  <si>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</si>
  <si>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</si>
  <si>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K512</t>
  </si>
  <si>
    <t>K9111</t>
  </si>
  <si>
    <t>K9112</t>
  </si>
  <si>
    <t>K9113</t>
  </si>
  <si>
    <t>K912</t>
  </si>
  <si>
    <t>K9121</t>
  </si>
  <si>
    <t>K9122</t>
  </si>
  <si>
    <t>K9123</t>
  </si>
  <si>
    <t>K9124</t>
  </si>
  <si>
    <t>K913</t>
  </si>
  <si>
    <t>K914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</si>
  <si>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</si>
  <si>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</si>
  <si>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</si>
  <si>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</si>
  <si>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</si>
  <si>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</si>
  <si>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</si>
  <si>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</si>
  <si>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</si>
  <si>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</si>
  <si>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</si>
  <si>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</si>
  <si>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</si>
  <si>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</si>
  <si>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</si>
  <si>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</si>
  <si>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</si>
  <si>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</si>
  <si>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</si>
  <si>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</si>
  <si>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</si>
  <si>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</si>
  <si>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</si>
  <si>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</si>
  <si>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</si>
  <si>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</si>
  <si>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</si>
  <si>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</si>
  <si>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</si>
  <si>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</si>
  <si>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</si>
  <si>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</si>
  <si>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</si>
  <si>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</si>
  <si>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</si>
  <si>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</si>
  <si>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</si>
  <si>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</si>
  <si>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</si>
  <si>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</si>
  <si>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</si>
  <si>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</si>
  <si>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</si>
  <si>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</si>
  <si>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</si>
  <si>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</si>
  <si>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</si>
  <si>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</si>
  <si>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</si>
  <si>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</si>
  <si>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</si>
  <si>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</si>
  <si>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</si>
  <si>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</si>
  <si>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</si>
  <si>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</si>
  <si>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</si>
  <si>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</si>
  <si>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</si>
  <si>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</si>
  <si>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</si>
  <si>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</si>
  <si>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</si>
  <si>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</si>
  <si>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</si>
  <si>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</si>
  <si>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</si>
  <si>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</si>
  <si>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</si>
  <si>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</si>
  <si>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</si>
  <si>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</si>
  <si>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</si>
  <si>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</si>
  <si>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</si>
  <si>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</si>
  <si>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2.1</t>
  </si>
  <si>
    <t>2.2</t>
  </si>
  <si>
    <t>2.3</t>
  </si>
  <si>
    <t>4.1</t>
  </si>
  <si>
    <t>4.2</t>
  </si>
  <si>
    <t>4.3</t>
  </si>
  <si>
    <t>4.4</t>
  </si>
  <si>
    <t>4.5</t>
  </si>
  <si>
    <t>4.6</t>
  </si>
  <si>
    <t>6.1</t>
  </si>
  <si>
    <t>6.2</t>
  </si>
  <si>
    <t>6.3</t>
  </si>
  <si>
    <t>6.4</t>
  </si>
  <si>
    <t>BEVÉTELI és KIADÁSI ELŐIRÁNYZATAI</t>
  </si>
  <si>
    <t>címrend szerint</t>
  </si>
  <si>
    <t>KIADÁSOK</t>
  </si>
  <si>
    <t>Cím sz.</t>
  </si>
  <si>
    <t>Al-cím sz.</t>
  </si>
  <si>
    <t>Elő-ir.cs. sz.</t>
  </si>
  <si>
    <t>Ki-em. előir.</t>
  </si>
  <si>
    <t>Cím neve</t>
  </si>
  <si>
    <t>Alcím neve</t>
  </si>
  <si>
    <t>Előir.csop.neve</t>
  </si>
  <si>
    <t>Kiem. előir. neve</t>
  </si>
  <si>
    <t>Gazdasági Ellátó Szervezet</t>
  </si>
  <si>
    <t>M. adókat terhelő járulékok</t>
  </si>
  <si>
    <t>Dologi kiadások</t>
  </si>
  <si>
    <t>1. alcím összesen</t>
  </si>
  <si>
    <t>Varázskapu Óvoda és Bölcsőde</t>
  </si>
  <si>
    <t>M.adókat terhelő járulékok</t>
  </si>
  <si>
    <t>2. alcím összesen:</t>
  </si>
  <si>
    <t>8. alcím összesen:</t>
  </si>
  <si>
    <t>Solymár Imre Városi Könyvtár</t>
  </si>
  <si>
    <t>Személyi juttatás</t>
  </si>
  <si>
    <t>Dologi kiadás</t>
  </si>
  <si>
    <t>10. alcím összesen:</t>
  </si>
  <si>
    <t>11. alcím összesen:</t>
  </si>
  <si>
    <t>102. cím összesen:</t>
  </si>
  <si>
    <t>Bonyhádi Közös Önkormányzati Hivatal</t>
  </si>
  <si>
    <t>103. cím összesen:</t>
  </si>
  <si>
    <t>Önkormányzatoknak</t>
  </si>
  <si>
    <t>Bonyhád Város Önkormányzata</t>
  </si>
  <si>
    <t>104. cím összesen:</t>
  </si>
  <si>
    <t>Tagintézményi elszámolások miatti visszaut.</t>
  </si>
  <si>
    <t>Komló Város Önkormányzata</t>
  </si>
  <si>
    <t>Nemzetiségi Önkormányzatok támogatása</t>
  </si>
  <si>
    <t>Bonyhádi Német Önkormányzat</t>
  </si>
  <si>
    <t>Bonyhád Város Roma Nemzetiségi Önkormányzata</t>
  </si>
  <si>
    <t>374. cím összesen:</t>
  </si>
  <si>
    <t>Média támogatása</t>
  </si>
  <si>
    <t>Sportszervezetek</t>
  </si>
  <si>
    <t>Polgármesteri keret</t>
  </si>
  <si>
    <t>Egyesületek, szervezetek</t>
  </si>
  <si>
    <t>Diáksport támogatása</t>
  </si>
  <si>
    <t>Polgárőrség támogatása</t>
  </si>
  <si>
    <t>385. cím összesen:</t>
  </si>
  <si>
    <t>Gyógyszertámogatás</t>
  </si>
  <si>
    <t>Temetési segély</t>
  </si>
  <si>
    <t>Bursa Hungarica</t>
  </si>
  <si>
    <t>Helyi vállalkozások</t>
  </si>
  <si>
    <t>Praxisfejlesztési támogatás</t>
  </si>
  <si>
    <t>Intézményi felújítások</t>
  </si>
  <si>
    <t>Pályázati tartalék</t>
  </si>
  <si>
    <t>KIADÁS ÖSSZESEN:</t>
  </si>
  <si>
    <t>BEVÉTELEK</t>
  </si>
  <si>
    <t>1. alcím összesen:</t>
  </si>
  <si>
    <t>Vörösmarty M. Művelődési Központ</t>
  </si>
  <si>
    <t>Önkormányzat Izmény</t>
  </si>
  <si>
    <t>Önkormányzat Kisdorog</t>
  </si>
  <si>
    <t>Önkormányzat Váralja</t>
  </si>
  <si>
    <t>A települési önkormányzatok működésének támogatása</t>
  </si>
  <si>
    <t>A települési önk. köznevelési és gyermekétk.fel. támogatása</t>
  </si>
  <si>
    <t>A települési önk. szoc. és gyermekjóléti fel.támogatása</t>
  </si>
  <si>
    <t>201. cím összesen:</t>
  </si>
  <si>
    <t>Tagintézményi kiadásokra</t>
  </si>
  <si>
    <t>Fogászati ellátásra</t>
  </si>
  <si>
    <t>Munkaügyi Központ</t>
  </si>
  <si>
    <t>EU</t>
  </si>
  <si>
    <t>BEVÉTELEK MINDÖSSZESEN:</t>
  </si>
  <si>
    <t>Költségvetési kiadások</t>
  </si>
  <si>
    <t>Egyéb felhalmozási célú kiadások</t>
  </si>
  <si>
    <t>Egyéb felhalmozási célú támogatások államháztartáson kívülre</t>
  </si>
  <si>
    <t>360.cím összesen:</t>
  </si>
  <si>
    <t>Egyéb működési célú támogatások államháztartáson kívülre</t>
  </si>
  <si>
    <t>Egyéb működési célú támogatások államháztartáson belülre</t>
  </si>
  <si>
    <t>Szerver üzemeltetésre</t>
  </si>
  <si>
    <t>BONYCOM Kft.</t>
  </si>
  <si>
    <t>Kisértékű tárgyi eszköz beszerzés</t>
  </si>
  <si>
    <t>Működési célú visszatérítendő támogatások, kölcsönök nyújtása államháztartáson kívülre</t>
  </si>
  <si>
    <t>Tagi kölcsön</t>
  </si>
  <si>
    <t>Ipari Park Kft.</t>
  </si>
  <si>
    <t>389.cím összesen:</t>
  </si>
  <si>
    <t>310. cím összesen:</t>
  </si>
  <si>
    <t>OEP</t>
  </si>
  <si>
    <t>Belföldi finanszírozás bevételei</t>
  </si>
  <si>
    <t>160. cím összesen:</t>
  </si>
  <si>
    <t>225. cím összesen:</t>
  </si>
  <si>
    <t>241. cím összesen:</t>
  </si>
  <si>
    <t>260. cím összesen:</t>
  </si>
  <si>
    <t>A települési önk. kulturális feladatainak támogatása</t>
  </si>
  <si>
    <t>Közös Hivatala bevételei összesen:</t>
  </si>
  <si>
    <t>Völgységi Önkormányzatok Társulása</t>
  </si>
  <si>
    <t xml:space="preserve">Megnevezés </t>
  </si>
  <si>
    <t>Engedélyezett létszám</t>
  </si>
  <si>
    <t>Létszámváltozás</t>
  </si>
  <si>
    <t xml:space="preserve">Engedélyezett </t>
  </si>
  <si>
    <t xml:space="preserve">Létszámváltozás </t>
  </si>
  <si>
    <t>Önként vállalt</t>
  </si>
  <si>
    <t xml:space="preserve">Önként vállalt </t>
  </si>
  <si>
    <t>Államig.</t>
  </si>
  <si>
    <t>Gazdasági Ellátó Szerv.</t>
  </si>
  <si>
    <t xml:space="preserve">Vörösm. Műv. Központ </t>
  </si>
  <si>
    <t>Bonyhádi Közös Önkorm.Hivatal</t>
  </si>
  <si>
    <t>Önkormányzat</t>
  </si>
  <si>
    <t xml:space="preserve">   iskolafogászat</t>
  </si>
  <si>
    <t>közfogl.</t>
  </si>
  <si>
    <t xml:space="preserve">   technikai, kisegítő</t>
  </si>
  <si>
    <t>Szennyvíztisztító vásárlás részlet</t>
  </si>
  <si>
    <t>380. cím összesen:</t>
  </si>
  <si>
    <t>381. cím összesen:</t>
  </si>
  <si>
    <t>376.cím összesen:</t>
  </si>
  <si>
    <t>Belföldi finanszírozás kiadásai</t>
  </si>
  <si>
    <t>Hosszú lejáratú hitelek, kölcsönök törlesztése</t>
  </si>
  <si>
    <t>Magyar Államkincstár</t>
  </si>
  <si>
    <t>Kiadások összesen:</t>
  </si>
  <si>
    <t>Képviselői keret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</si>
  <si>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</si>
  <si>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</si>
  <si>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</si>
  <si>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</si>
  <si>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</si>
  <si>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</si>
  <si>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</si>
  <si>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</si>
  <si>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</si>
  <si>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</si>
  <si>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</si>
  <si>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</si>
  <si>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</si>
  <si>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</si>
  <si>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</si>
  <si>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7.1</t>
  </si>
  <si>
    <t>7.2</t>
  </si>
  <si>
    <t>7.3</t>
  </si>
  <si>
    <t>7.4</t>
  </si>
  <si>
    <t>7.5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</si>
  <si>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</si>
  <si>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</si>
  <si>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</si>
  <si>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</si>
  <si>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</si>
  <si>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</si>
  <si>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</si>
  <si>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8.1</t>
  </si>
  <si>
    <t>8.2</t>
  </si>
  <si>
    <t>8.3</t>
  </si>
  <si>
    <t>8.4</t>
  </si>
  <si>
    <t>8.5</t>
  </si>
  <si>
    <t>B75</t>
  </si>
  <si>
    <t>B17</t>
  </si>
  <si>
    <t>13.1</t>
  </si>
  <si>
    <t>13.2</t>
  </si>
  <si>
    <t>13.3</t>
  </si>
  <si>
    <t xml:space="preserve">    14.1</t>
  </si>
  <si>
    <t xml:space="preserve">    14.2</t>
  </si>
  <si>
    <t xml:space="preserve">    14.3</t>
  </si>
  <si>
    <t xml:space="preserve">    14.4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</si>
  <si>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</si>
  <si>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</si>
  <si>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</si>
  <si>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</si>
  <si>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6.5</t>
  </si>
  <si>
    <t>Jövedelemadók</t>
  </si>
  <si>
    <t>B31</t>
  </si>
  <si>
    <t>4.7</t>
  </si>
  <si>
    <t>9</t>
  </si>
  <si>
    <t>10</t>
  </si>
  <si>
    <t>3.1</t>
  </si>
  <si>
    <t>3.2</t>
  </si>
  <si>
    <t>3.3</t>
  </si>
  <si>
    <t xml:space="preserve">   polgármester, alpolgárm</t>
  </si>
  <si>
    <t>Lakhatáshoz nyújtott települési támogatás</t>
  </si>
  <si>
    <t>Tartósan beteg hozzátart.ápolását végzők támogatása</t>
  </si>
  <si>
    <t>Közszolgáltatási díj átvállalása</t>
  </si>
  <si>
    <t>Rk.települési tám. - gyermekek rászorultsága</t>
  </si>
  <si>
    <t>Rk.települési tám. - létfenntartás, katasztrófahelyzet</t>
  </si>
  <si>
    <t>Köztemetés</t>
  </si>
  <si>
    <t>Rendszeres gyermekvédelmi kedvezmény</t>
  </si>
  <si>
    <t>Normatíva átadása</t>
  </si>
  <si>
    <t>Kölcsön</t>
  </si>
  <si>
    <t>Bonyhádi Kosárlabda Sportegyesület</t>
  </si>
  <si>
    <t>Ügyeletre</t>
  </si>
  <si>
    <t>Önkéntes Tűzoltó Egyesület</t>
  </si>
  <si>
    <t>Egyéb működési célú támogatások ÁH belülre</t>
  </si>
  <si>
    <t>Jegyzői bérre</t>
  </si>
  <si>
    <t>Kisdorog, Kismányok</t>
  </si>
  <si>
    <t>304. cím összesen:</t>
  </si>
  <si>
    <t>Közfoglalkoztatásra</t>
  </si>
  <si>
    <t>135. cím összesen:</t>
  </si>
  <si>
    <t>206. cím összesen:</t>
  </si>
  <si>
    <t>Működési célú visszatérítendő támogatások, kölcsönök visszatérülése államháztartáson kívülről</t>
  </si>
  <si>
    <t>392. cím összesen:</t>
  </si>
  <si>
    <t>390.cím összesen:</t>
  </si>
  <si>
    <t>Betétek megszüntetése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</si>
  <si>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</si>
  <si>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</si>
  <si>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</si>
  <si>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</si>
  <si>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Tartalékok (2.1.+2.3.)</t>
  </si>
  <si>
    <t>3.4</t>
  </si>
  <si>
    <t>3.5</t>
  </si>
  <si>
    <r>
      <t xml:space="preserve">   Felhalmozási költségvetés kiadásai </t>
    </r>
    <r>
      <rPr>
        <sz val="8"/>
        <rFont val="Times New Roman CE"/>
        <charset val="238"/>
      </rPr>
      <t>(3.1.+3.3.+3.5.)</t>
    </r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</si>
  <si>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</si>
  <si>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</si>
  <si>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</si>
  <si>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</si>
  <si>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</si>
  <si>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</si>
  <si>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6.6</t>
  </si>
  <si>
    <t>Pénzeszközök lekötött betétként elhelyezése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</si>
  <si>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</si>
  <si>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</si>
  <si>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</si>
  <si>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</si>
  <si>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</si>
  <si>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</si>
  <si>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</si>
  <si>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(4+11)</t>
  </si>
  <si>
    <t>FINANSZÍROZÁSI KIADÁSOK ÖSSZESEN: (5.+…+9.)</t>
  </si>
  <si>
    <t>Váltóbevételek</t>
  </si>
  <si>
    <t>K93</t>
  </si>
  <si>
    <t>K94</t>
  </si>
  <si>
    <t>K9</t>
  </si>
  <si>
    <t>Forintban</t>
  </si>
  <si>
    <t>Tulajdonosi kölcsönök kiadásai</t>
  </si>
  <si>
    <t>K919</t>
  </si>
  <si>
    <t>K925</t>
  </si>
  <si>
    <t>Fonyód Tábor felújítás</t>
  </si>
  <si>
    <t>Mezőföldvíz felújítások</t>
  </si>
  <si>
    <t>Szent I. u. 1. I. em. 2. felújítás</t>
  </si>
  <si>
    <t>Sportcsarnok felújítás</t>
  </si>
  <si>
    <t>Körforgalom építés</t>
  </si>
  <si>
    <t>Forintban !</t>
  </si>
  <si>
    <t>adatok Ft-ban</t>
  </si>
  <si>
    <t>Egyéb gép beszerzés</t>
  </si>
  <si>
    <t>Alapítványok támogatása</t>
  </si>
  <si>
    <t>Termál Kft. Működési támogatás</t>
  </si>
  <si>
    <t>KLIK</t>
  </si>
  <si>
    <t xml:space="preserve">Zeneiskola térítési díj </t>
  </si>
  <si>
    <t>Kiegészítő gyermekvédelmi támogatás</t>
  </si>
  <si>
    <t xml:space="preserve">Felhalmozási célú önkormányzati támogatások </t>
  </si>
  <si>
    <t>221. cím összesen:</t>
  </si>
  <si>
    <t>Belföldi értékpapírok kiadásai (6.1. + … + 6.6.)</t>
  </si>
  <si>
    <t>Külföldi finanszírozás kiadásai (8.1. + … + 8.5.)</t>
  </si>
  <si>
    <t>Magyarország Kormánya</t>
  </si>
  <si>
    <t>Államigazg</t>
  </si>
  <si>
    <t>16A. melléklet</t>
  </si>
  <si>
    <t>K513</t>
  </si>
  <si>
    <t>Fűtőmű Kft-ben üzletrész vásárlás</t>
  </si>
  <si>
    <t>E.ON csatlakozás légvezeték kialakítás (Miénk itt a tér prg. Nem elszámolható ktg.)</t>
  </si>
  <si>
    <t>Telekkialakítás</t>
  </si>
  <si>
    <t>Váraljai parkerdő pályázattal nem fedezett rész</t>
  </si>
  <si>
    <t>TOP 2.1.2-15 Miénk itt a tér</t>
  </si>
  <si>
    <t>2018. évi előirányzat</t>
  </si>
  <si>
    <t>Hivatal tecnikai</t>
  </si>
  <si>
    <t>2018 évi eredeti előir.</t>
  </si>
  <si>
    <t xml:space="preserve"> Bonyhád Város Önkormányzata 2018. évi</t>
  </si>
  <si>
    <t xml:space="preserve"> Bonyhád Városi Önkormányzat 2018. évi</t>
  </si>
  <si>
    <t>Izmény Község Önkormányzata</t>
  </si>
  <si>
    <t>Bér átadás</t>
  </si>
  <si>
    <t>Móricz-Bezerédj u. felújítás</t>
  </si>
  <si>
    <t>Móricz-Bezerédj u. felújítására</t>
  </si>
  <si>
    <t>KEHOP 2.2.1-15 szennyvíztelep korszerűsítés</t>
  </si>
  <si>
    <t>TOP 3.1.1-15 Kerékpárút kiépítése</t>
  </si>
  <si>
    <t>TOP 3.2.1-15 Zeneiskola épületének erergetikai korsz.</t>
  </si>
  <si>
    <t>TOP 1.1.3-15 Agrárlogisztikai központ létesítése</t>
  </si>
  <si>
    <t>Önkormányzat Kisvejke</t>
  </si>
  <si>
    <t>Emberi Erőforrás Támogatáskezelő</t>
  </si>
  <si>
    <t>Evangélikus egyház támogatása</t>
  </si>
  <si>
    <t>Támogatás visszafizetés</t>
  </si>
  <si>
    <t>TOP 1.2.1 Váraljai parkerdő turisztikai vonzerejének fejlesztése</t>
  </si>
  <si>
    <t>TOP 4.2.1-15 Szoc.alapszolg.infr. És szolg.fejl.</t>
  </si>
  <si>
    <t>TOP 1.4.1-15 Férőhelybővítés és infr.fejl. A Bonyhádi Óvodában</t>
  </si>
  <si>
    <t>TOP 5.1.2 Foglalk. Paktum eszközbeszerzés</t>
  </si>
  <si>
    <t>TOP 1.2.1 Váralja parkerdő eszközbeszerzés</t>
  </si>
  <si>
    <t>TOP 2.1.3-15 Csapadékvíz infrastruktúra fejl.</t>
  </si>
  <si>
    <t>Társasházak hőszigetelésére</t>
  </si>
  <si>
    <t>Társasházak</t>
  </si>
  <si>
    <t>Orvosok</t>
  </si>
  <si>
    <t>Fogászat kisértékű eszköz beszerzés</t>
  </si>
  <si>
    <t>Javasolt módosítás</t>
  </si>
  <si>
    <t>Módosított előirányzat</t>
  </si>
  <si>
    <t>Sportcentrum</t>
  </si>
  <si>
    <t>3. alcím összesen:</t>
  </si>
  <si>
    <t>4. alcím összesen:</t>
  </si>
  <si>
    <t>5. alcím összesen:</t>
  </si>
  <si>
    <t>2018. évi eredeti előirányzat</t>
  </si>
  <si>
    <t>Állam-igazg</t>
  </si>
  <si>
    <t>Államigaz-gatási</t>
  </si>
  <si>
    <t>Bonyhádi Sportcentrum</t>
  </si>
  <si>
    <t>2016. évi 
tényleges</t>
  </si>
  <si>
    <t>2017. évi várható</t>
  </si>
  <si>
    <t>Önkormányzatok szociális és gyermekjóléti feladatainak támogatása</t>
  </si>
  <si>
    <t>Működési célú központosított előirányzatok</t>
  </si>
  <si>
    <t xml:space="preserve">   Rövid lejáratú  hitelek, kölcsönök felvétele</t>
  </si>
  <si>
    <t xml:space="preserve">Lekötött bankbetétek megszüntetése </t>
  </si>
  <si>
    <t xml:space="preserve">Forgatási célú külföldi értékpapírok beváltása, értékesítése </t>
  </si>
  <si>
    <t xml:space="preserve">Befektetési célú külföldi értékpapírok beváltása, értékesítése </t>
  </si>
  <si>
    <t xml:space="preserve">Külföldi értékpapírok kibocsátása </t>
  </si>
  <si>
    <t>Hitelek, kölcsönök felvétele külföldi kormányoktól és nemzetközi szervezetektől</t>
  </si>
  <si>
    <t xml:space="preserve">    14.5</t>
  </si>
  <si>
    <t xml:space="preserve">Hitelek, kölcsönök felvétele külföldi pénzintézetektől </t>
  </si>
  <si>
    <t>KIADÁSOK ÖSSZESEN: (4+9)</t>
  </si>
  <si>
    <t>Források</t>
  </si>
  <si>
    <t>2018.</t>
  </si>
  <si>
    <t>2019.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</si>
  <si>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</si>
  <si>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</si>
  <si>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</si>
  <si>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</si>
  <si>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</si>
  <si>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</si>
  <si>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</si>
  <si>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</si>
  <si>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</si>
  <si>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</si>
  <si>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</si>
  <si>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</si>
  <si>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Többéves kihatással járó döntések számszerűsítése évenkénti bontásban és összesítve célok szerint</t>
  </si>
  <si>
    <t>Kötelezettség jogcíme</t>
  </si>
  <si>
    <t>Köt. váll.
 éve</t>
  </si>
  <si>
    <t>2018. előtti kifizetés</t>
  </si>
  <si>
    <t>Kiadás vonzata évenként</t>
  </si>
  <si>
    <t>2020.</t>
  </si>
  <si>
    <t>2020. 
után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</si>
  <si>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</si>
  <si>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</si>
  <si>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</si>
  <si>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</si>
  <si>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5.1</t>
  </si>
  <si>
    <t>Önkormányzati tul. Bérlakás felújítás hitele</t>
  </si>
  <si>
    <t>2014</t>
  </si>
  <si>
    <t>Kamat+költség</t>
  </si>
  <si>
    <t>5.2</t>
  </si>
  <si>
    <t>Egyéb infrastruktúra fejlesztő beruházások hitele</t>
  </si>
  <si>
    <t xml:space="preserve">2014 </t>
  </si>
  <si>
    <t>5.3</t>
  </si>
  <si>
    <t>Egyéb közlekedésfejlesztési beruházások hitele</t>
  </si>
  <si>
    <t>5.4</t>
  </si>
  <si>
    <t>Városi sportpálya felújítás hitele</t>
  </si>
  <si>
    <t>5.5</t>
  </si>
  <si>
    <t>Műv.Ház tetőfelújítás hitele</t>
  </si>
  <si>
    <t>5.6</t>
  </si>
  <si>
    <t>Zeneiskola felújítás hitele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</si>
  <si>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</si>
  <si>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</si>
  <si>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</si>
  <si>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</si>
  <si>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</si>
  <si>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</si>
  <si>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</si>
  <si>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</si>
  <si>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</si>
  <si>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</si>
  <si>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</si>
  <si>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</si>
  <si>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</si>
  <si>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</si>
  <si>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</si>
  <si>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</si>
  <si>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</si>
  <si>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</si>
  <si>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</si>
  <si>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</si>
  <si>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</si>
  <si>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</si>
  <si>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</si>
  <si>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</si>
  <si>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</si>
  <si>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t>No.</t>
  </si>
  <si>
    <t>Jogcím száma</t>
  </si>
  <si>
    <t>Jogcím megnevezése</t>
  </si>
  <si>
    <t>Mennyiségi egység</t>
  </si>
  <si>
    <t>Fajlagos összeg</t>
  </si>
  <si>
    <t>Mutató</t>
  </si>
  <si>
    <t>Forint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</si>
  <si>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</si>
  <si>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</si>
  <si>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</si>
  <si>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</si>
  <si>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</si>
  <si>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I.1.a - V.</t>
  </si>
  <si>
    <t>Önkormányzati hivatal működésének támogatása - beszámítás után</t>
  </si>
  <si>
    <t>forint</t>
  </si>
  <si>
    <t/>
  </si>
  <si>
    <t>I.1.b Település-üzemeltetéshez kapcsolódó feladatellátás támogatása</t>
  </si>
  <si>
    <t>I.1.b</t>
  </si>
  <si>
    <t>Támogatás összesen</t>
  </si>
  <si>
    <t>4</t>
  </si>
  <si>
    <t>I.1.ba</t>
  </si>
  <si>
    <t>A zöldterület-gazdálkodással kapcsolatos feladatok ellátásának támogatása</t>
  </si>
  <si>
    <t>hektár</t>
  </si>
  <si>
    <t>5</t>
  </si>
  <si>
    <t>I.1.bb</t>
  </si>
  <si>
    <t>Közvilágítás fenntartásának támogatása</t>
  </si>
  <si>
    <t>km</t>
  </si>
  <si>
    <t>6</t>
  </si>
  <si>
    <t>I.1.bc</t>
  </si>
  <si>
    <t>Köztemető fenntartással kapcsolatos feladatok támogatása</t>
  </si>
  <si>
    <t>m2</t>
  </si>
  <si>
    <t>7</t>
  </si>
  <si>
    <t>I.1.bd</t>
  </si>
  <si>
    <t>Közutak fenntartásának támogatása</t>
  </si>
  <si>
    <t>8</t>
  </si>
  <si>
    <t>I.1.b - V.</t>
  </si>
  <si>
    <t>Támogatás összesen - beszámítás után</t>
  </si>
  <si>
    <t>I.1.ba - V.</t>
  </si>
  <si>
    <t>A zöldterület-gazdálkodással kapcsolatos feladatok ellátásának támogatása - beszámítás után</t>
  </si>
  <si>
    <t>I.1.bb - V.</t>
  </si>
  <si>
    <t>Közvilágítás fenntartásának támogatása - beszámítás után</t>
  </si>
  <si>
    <t>11</t>
  </si>
  <si>
    <t>I.1.bc - V.</t>
  </si>
  <si>
    <t>Köztemető fenntartással kapcsolatos feladatok támogatása - beszámítás után</t>
  </si>
  <si>
    <t>12</t>
  </si>
  <si>
    <t>I.1.bd - V.</t>
  </si>
  <si>
    <t>Közutak fenntartásának támogatása - beszámítás után</t>
  </si>
  <si>
    <t>13</t>
  </si>
  <si>
    <t>I.1.c</t>
  </si>
  <si>
    <t>Egyéb önkormányzati feladatok támogatása</t>
  </si>
  <si>
    <t>fő</t>
  </si>
  <si>
    <t>14</t>
  </si>
  <si>
    <t>I.1.c - V.</t>
  </si>
  <si>
    <t>Egyéb önkormányzati feladatok támogatása - beszámítás után</t>
  </si>
  <si>
    <t>15</t>
  </si>
  <si>
    <t>I.1.d</t>
  </si>
  <si>
    <t>Lakott külterülettel kapcsolatos feladatok támogatása</t>
  </si>
  <si>
    <t>külterületi lakos</t>
  </si>
  <si>
    <t>16</t>
  </si>
  <si>
    <t>I.1.d - V.</t>
  </si>
  <si>
    <t>Lakott külterülettel kapcsolatos feladatok támogatása - beszámítás után</t>
  </si>
  <si>
    <t>17</t>
  </si>
  <si>
    <t>I.1.e</t>
  </si>
  <si>
    <t>Üdülőhelyi feladatok támogatása</t>
  </si>
  <si>
    <t xml:space="preserve">idegenforgalmi adóforint </t>
  </si>
  <si>
    <t>18</t>
  </si>
  <si>
    <t>I.1.e - V.</t>
  </si>
  <si>
    <t>Üdülőhelyi feladatok támogatása - beszámítás után</t>
  </si>
  <si>
    <t>19</t>
  </si>
  <si>
    <t>V. Info</t>
  </si>
  <si>
    <t>Beszámítás</t>
  </si>
  <si>
    <t>20</t>
  </si>
  <si>
    <t>V. I.1. kiegészítés</t>
  </si>
  <si>
    <t>I.1. jogcímekhez kapcsolódó kiegészítés</t>
  </si>
  <si>
    <t>21</t>
  </si>
  <si>
    <t>I.1. - V.</t>
  </si>
  <si>
    <t>A települési önkormányzatok működésének támogatása beszámítás és kiegészítés után</t>
  </si>
  <si>
    <t>22</t>
  </si>
  <si>
    <t>V. Info 2</t>
  </si>
  <si>
    <t>Nem teljesült beszámítás/szolidaritási hozzájárulás alapja</t>
  </si>
  <si>
    <t>23</t>
  </si>
  <si>
    <t>SZH</t>
  </si>
  <si>
    <t>Szolidaritási hozzájárulás</t>
  </si>
  <si>
    <t>24</t>
  </si>
  <si>
    <t>I.2.</t>
  </si>
  <si>
    <t>Nem közművel összegyűjtött háztartási szennyvíz ártalmatlanítása</t>
  </si>
  <si>
    <t>m3</t>
  </si>
  <si>
    <t>25</t>
  </si>
  <si>
    <t>I.3.</t>
  </si>
  <si>
    <t>Határátkelőhelyek fenntartásának támogatása</t>
  </si>
  <si>
    <t>ki- és belépési adatok</t>
  </si>
  <si>
    <t>26</t>
  </si>
  <si>
    <t>I.5.</t>
  </si>
  <si>
    <t>A 2016. évről áthúzódó bérkompenzáció támogatása</t>
  </si>
  <si>
    <t>27</t>
  </si>
  <si>
    <t>I.6</t>
  </si>
  <si>
    <t>Polgármesteri illetmény támogatása</t>
  </si>
  <si>
    <t>28</t>
  </si>
  <si>
    <t xml:space="preserve">I. </t>
  </si>
  <si>
    <t>A helyi önkormányzatok működésének általános támogatása összesen</t>
  </si>
  <si>
    <t>II.1. Óvodapedagógusok, és az óvodapedagógusok nevelő munkáját közvetlenül segítők bértámogatása</t>
  </si>
  <si>
    <t>2018. évben 8 hónapra - óvoda napi nyitvatartási ideje eléri a nyolc órát</t>
  </si>
  <si>
    <t>29</t>
  </si>
  <si>
    <t>II.1. (1) 1</t>
  </si>
  <si>
    <t>Óvodapedagógusok elismert létszáma</t>
  </si>
  <si>
    <t>30</t>
  </si>
  <si>
    <t>II.1. (2) 1</t>
  </si>
  <si>
    <t>pedagógus szakképzettséggel nem rendelkező, óvodapedagógusok nevelő munkáját közvetlenül segítők száma a Köznev. tv. 2. melléklete szerint</t>
  </si>
  <si>
    <t>31</t>
  </si>
  <si>
    <t>II.1. (3) 1</t>
  </si>
  <si>
    <t>pedagógus szakképzettséggel rendelkező, óvodapedagógusok nevelő munkáját közvetlenül segítők száma a Köznev. tv. 2. melléklete szerint</t>
  </si>
  <si>
    <t>2018. évben 8 hónapra - óvoda napi nyitvatartási ideje nem éri el a nyolc órát, de eléri a hat órát</t>
  </si>
  <si>
    <t>32</t>
  </si>
  <si>
    <t>II.1. (11) 1</t>
  </si>
  <si>
    <t>33</t>
  </si>
  <si>
    <t>II.1. (12) 1</t>
  </si>
  <si>
    <t>34</t>
  </si>
  <si>
    <t>II.1. (13) 1</t>
  </si>
  <si>
    <t>2018. évben 4 hónapra - óvoda napi nyitvatartási ideje eléri a nyolc órát</t>
  </si>
  <si>
    <t>35</t>
  </si>
  <si>
    <t>II.1. (1) 2</t>
  </si>
  <si>
    <t>36</t>
  </si>
  <si>
    <t>II.1. (2) 2</t>
  </si>
  <si>
    <t>37</t>
  </si>
  <si>
    <t>II.1. (3) 2</t>
  </si>
  <si>
    <t>2018. évben 4 hónapra - óvoda napi nyitvatartási ideje nem éri el a nyolc órát, de eléri a hat órát</t>
  </si>
  <si>
    <t>38</t>
  </si>
  <si>
    <t xml:space="preserve">II.1. (11) 2 </t>
  </si>
  <si>
    <t>39</t>
  </si>
  <si>
    <t xml:space="preserve">II.1. (12) 2 </t>
  </si>
  <si>
    <t>40</t>
  </si>
  <si>
    <t xml:space="preserve">II.1. (13) 2 </t>
  </si>
  <si>
    <t>II.2. Óvodaműködtetési támogatás</t>
  </si>
  <si>
    <t>41</t>
  </si>
  <si>
    <t>II.2. (1) 1</t>
  </si>
  <si>
    <t>Óvoda napi nyitvatartási ideje eléri a nyolc órát</t>
  </si>
  <si>
    <t>42</t>
  </si>
  <si>
    <t>II.2. (8) 1</t>
  </si>
  <si>
    <t>Óvoda napi nyitvatartási ideje nem éri el a nyolc órát, de eléri a hat órát</t>
  </si>
  <si>
    <t>43</t>
  </si>
  <si>
    <t>II.2. (1) 2</t>
  </si>
  <si>
    <t>44</t>
  </si>
  <si>
    <t>II.2. (6) 2</t>
  </si>
  <si>
    <t xml:space="preserve">II.3. Társulás által fenntartott óvodákba bejáró gyermekek utaztatásának támogatása </t>
  </si>
  <si>
    <t>45</t>
  </si>
  <si>
    <t>II.3. 1</t>
  </si>
  <si>
    <t xml:space="preserve">8 hónap </t>
  </si>
  <si>
    <t>46</t>
  </si>
  <si>
    <t>II.3. 2</t>
  </si>
  <si>
    <t>4 hónap</t>
  </si>
  <si>
    <t>II.4. Kiegészítő támogatás az óvodapedagógusok minősítéséből adódó többletkiadásokhoz</t>
  </si>
  <si>
    <t>47</t>
  </si>
  <si>
    <t>II.4.a (1)</t>
  </si>
  <si>
    <t>Alapfokozatú végzettségű pedagógus II. kategóriába sorolt óvodapedagógusok kiegészítő támogatása, akik a minősítést 2016. december 31-éig szerezték meg</t>
  </si>
  <si>
    <t>48</t>
  </si>
  <si>
    <t>II.4.b (1)</t>
  </si>
  <si>
    <t>Alapfokozatú végzettségű pedagógus II. kategóriába sorolt óvodapedagógusok kiegészítő támogatása, akik a minősítést 2018. január 1-jei átsorolássalszerezték meg</t>
  </si>
  <si>
    <t>49</t>
  </si>
  <si>
    <t>II.4.a (2)</t>
  </si>
  <si>
    <t>Alapfokozatú végzettségű mesterpedagógus kategóriába sorolt óvodapedagógusok kiegészítő támogatása, akik a minősítést 2016. december 31-éig szerezték meg</t>
  </si>
  <si>
    <t>50</t>
  </si>
  <si>
    <t>II.4.b (2)</t>
  </si>
  <si>
    <t>Alapfokozatú végzettségű mesterpedagógus kategóriába sorolt óvodapedagógusok kiegészítő támogatása, akik a minősítést 2018. január 1-jei átsorolássalszerezték meg</t>
  </si>
  <si>
    <t>51</t>
  </si>
  <si>
    <t>II.4.a (3)</t>
  </si>
  <si>
    <t>Mesterfokozatú végzettségű pedagógus II. kategóriába sorolt óvodapedagógusok kiegészítő támogatása, akik a minősítést 2016. december 31-éig szerezték meg</t>
  </si>
  <si>
    <t>52</t>
  </si>
  <si>
    <t>II.4.b (3)</t>
  </si>
  <si>
    <t>Mesterfokozatú végzettségű pedagógus II. kategóriába sorolt óvodapedagógusok kiegészítő támogatása, akik a minősítést 2018. január 1-jei átsorolássalszerezték meg</t>
  </si>
  <si>
    <t>53</t>
  </si>
  <si>
    <t>II.4.a (4)</t>
  </si>
  <si>
    <t>Mesterfokozatú végzettségű mesterpedagógus kategóriába sorolt óvodapedagógusok kiegészítő támogatása, akik a minősítést 2016. december 31-éig szerezték meg</t>
  </si>
  <si>
    <t>54</t>
  </si>
  <si>
    <t>II.4.b (4)</t>
  </si>
  <si>
    <t>Mesterfokozatú végzettségű mesterpedagógus kategóriába sorolt óvodapedagógusok kiegészítő támogatása, akik a minősítést 2018. január 1-jei átsorolássalszerezték meg</t>
  </si>
  <si>
    <t>55</t>
  </si>
  <si>
    <t>II.4.a (5)</t>
  </si>
  <si>
    <t>56</t>
  </si>
  <si>
    <t>II.4.b (5)</t>
  </si>
  <si>
    <t>57</t>
  </si>
  <si>
    <t>II.4.a (6)</t>
  </si>
  <si>
    <t>58</t>
  </si>
  <si>
    <t>II.4.b (6)</t>
  </si>
  <si>
    <t>59</t>
  </si>
  <si>
    <t>II.4.a (7)</t>
  </si>
  <si>
    <t>60</t>
  </si>
  <si>
    <t>II.4.b (7)</t>
  </si>
  <si>
    <t>61</t>
  </si>
  <si>
    <t>II.4.a (8)</t>
  </si>
  <si>
    <t>62</t>
  </si>
  <si>
    <t>II.4.b (8)</t>
  </si>
  <si>
    <t>63</t>
  </si>
  <si>
    <t xml:space="preserve">II. </t>
  </si>
  <si>
    <t>A települési önkormányzatok egyes köznevelési feladatainak támogatása</t>
  </si>
  <si>
    <t>64</t>
  </si>
  <si>
    <t>III.2.</t>
  </si>
  <si>
    <t>A települési önkormányzatok szociális feladatainak egyéb támogatása</t>
  </si>
  <si>
    <t>III.3. Egyes szociális és gyermekjóléti feladatok támogatása</t>
  </si>
  <si>
    <t>65</t>
  </si>
  <si>
    <t>III.3.a</t>
  </si>
  <si>
    <t>Család- és gyermekjóléti szolgálat</t>
  </si>
  <si>
    <t>számított létszám</t>
  </si>
  <si>
    <t>66</t>
  </si>
  <si>
    <t>III.3.b</t>
  </si>
  <si>
    <t>Család- és gyermekjóléti központ</t>
  </si>
  <si>
    <t>67</t>
  </si>
  <si>
    <t>III.3.c (1)</t>
  </si>
  <si>
    <t>szociális étkeztetés</t>
  </si>
  <si>
    <t>68</t>
  </si>
  <si>
    <t>III.3.c (2)</t>
  </si>
  <si>
    <t>szociális étkeztetés - társulás által történő feladatellátás</t>
  </si>
  <si>
    <t>69</t>
  </si>
  <si>
    <t>III.3.da</t>
  </si>
  <si>
    <t>házi segítségnyújtás- szociális segítés</t>
  </si>
  <si>
    <t>70</t>
  </si>
  <si>
    <t>III.3.db (1)</t>
  </si>
  <si>
    <t>házi segítségnyújtás- személyi gondozás</t>
  </si>
  <si>
    <t>71</t>
  </si>
  <si>
    <t>III.3.db (2)</t>
  </si>
  <si>
    <t>házi segítségnyújtás- személyi gondozás -  társulás által történő feladatellátás</t>
  </si>
  <si>
    <t>72</t>
  </si>
  <si>
    <t>III.3.e</t>
  </si>
  <si>
    <t>falugondnoki vagy tanyagondnoki szolgáltatás összesen</t>
  </si>
  <si>
    <t>működési hó</t>
  </si>
  <si>
    <t>III.3.f Időskorúak nappali intézményi ellátása</t>
  </si>
  <si>
    <t>73</t>
  </si>
  <si>
    <t>III.3.f (1)</t>
  </si>
  <si>
    <t>időskorúak nappali intézményi ellátása</t>
  </si>
  <si>
    <t>74</t>
  </si>
  <si>
    <t>III.3.f (2)</t>
  </si>
  <si>
    <t>időskorúak nappali intézményi ellátása - társulás által történő feladatellátás</t>
  </si>
  <si>
    <t>75</t>
  </si>
  <si>
    <t>III.3.f (3)</t>
  </si>
  <si>
    <t>foglalkoztatási támogatásban részesülő időskorúak nappali intézményben ellátottak száma</t>
  </si>
  <si>
    <t>76</t>
  </si>
  <si>
    <t>III.3.f (4)</t>
  </si>
  <si>
    <t>foglalkoztatási támogatásban részesülő időskorúak nappali intézményben ellátottak száma - társulás által történő feladatellátás</t>
  </si>
  <si>
    <t>III.3.g Fogyatékos és demens személyek nappali intézményi ellátása</t>
  </si>
  <si>
    <t>77</t>
  </si>
  <si>
    <t>III.3.g (1)</t>
  </si>
  <si>
    <t>fogyatékos személyek nappali intézményi ellátása</t>
  </si>
  <si>
    <t>78</t>
  </si>
  <si>
    <t>III.3.g (2)</t>
  </si>
  <si>
    <t>fogyatékos személyek nappali intézményi ellátása - társulás által történő feladatellátás</t>
  </si>
  <si>
    <t>79</t>
  </si>
  <si>
    <t>III.3.g (3)</t>
  </si>
  <si>
    <t>foglalkoztatási támogatásban részesülő fogyatékos nappali intézményben ellátottak száma</t>
  </si>
  <si>
    <t>80</t>
  </si>
  <si>
    <t>III.3.g (4)</t>
  </si>
  <si>
    <t>foglalkoztatási támogatásban részesülő fogyatékos nappali intézményben ellátottak száma - társulás által történő feladatellátás</t>
  </si>
  <si>
    <t>81</t>
  </si>
  <si>
    <t>III.3.g (5)</t>
  </si>
  <si>
    <t>demens személyek nappali intézményi ellátása</t>
  </si>
  <si>
    <t>82</t>
  </si>
  <si>
    <t>III.3.g (6)</t>
  </si>
  <si>
    <t>demens személyek nappali intézményi ellátása - társulás által történő feladatellátás</t>
  </si>
  <si>
    <t>83</t>
  </si>
  <si>
    <t>III.3.g (7)</t>
  </si>
  <si>
    <t>foglalkoztatási támogatásban részesülő, nappali intézményben ellátott demens személyek száma</t>
  </si>
  <si>
    <t>84</t>
  </si>
  <si>
    <t>III.3.g (8)</t>
  </si>
  <si>
    <t>foglalkoztatási támogatásban részesülő, nappali intézményben ellátott demens személyek száma - társulás által történő feladatellátás</t>
  </si>
  <si>
    <t>III.3.h Pszichiátriai és szenvedélybetegek nappali intézményi ellátása</t>
  </si>
  <si>
    <t>85</t>
  </si>
  <si>
    <t>III.3.h (1)</t>
  </si>
  <si>
    <t>pszichiátriai betegek nappali intézményi ellátása</t>
  </si>
  <si>
    <t>86</t>
  </si>
  <si>
    <t>III.3.h (2)</t>
  </si>
  <si>
    <t>pszichiátriai betegek nappali intézményi ellátása - társulás által történő feladatellátás</t>
  </si>
  <si>
    <t>87</t>
  </si>
  <si>
    <t>III.3.h (3)</t>
  </si>
  <si>
    <t>foglalkoztatási támogatásban részesülő, nappali intézményben ellátott pszichiátriai betegek száma</t>
  </si>
  <si>
    <t>88</t>
  </si>
  <si>
    <t>III.3.h (4)</t>
  </si>
  <si>
    <t>foglalkoztatási támogatásban részesülő, nappali intézményben ellátott pszichiátriai betegek száma - társulás által történő feladatellátás</t>
  </si>
  <si>
    <t>89</t>
  </si>
  <si>
    <t>III.3.h (5)</t>
  </si>
  <si>
    <t>szenvedélybetegek nappali intézményi ellátása</t>
  </si>
  <si>
    <t>90</t>
  </si>
  <si>
    <t>III.3.h (6)</t>
  </si>
  <si>
    <t>szenvedélybetegek nappali intézményi ellátása - társulás által történő feladatellátás</t>
  </si>
  <si>
    <t>91</t>
  </si>
  <si>
    <t>III.3.h (7)</t>
  </si>
  <si>
    <t>foglalkoztatási támogatásban részesülő, nappali intézményben ellátott szenvedélybetegek száma</t>
  </si>
  <si>
    <t>92</t>
  </si>
  <si>
    <t>III.3.h (8)</t>
  </si>
  <si>
    <t>foglalkoztatási támogatásban részesülő, nappali intézményben ellátott szenvedélybetegek száma - társulás által történő feladatellátás</t>
  </si>
  <si>
    <t>III.3.i Hajléktalanok nappali intézményi ellátása</t>
  </si>
  <si>
    <t>93</t>
  </si>
  <si>
    <t>III.3.i (1)</t>
  </si>
  <si>
    <t>hajléktalanok nappali intézményi ellátása</t>
  </si>
  <si>
    <t>94</t>
  </si>
  <si>
    <t>III.3.i (2)</t>
  </si>
  <si>
    <t>hajléktalanok nappali intézményi ellátása - társulás által történő feladatellátás</t>
  </si>
  <si>
    <t>III.3.j Családi bölcsőde</t>
  </si>
  <si>
    <t>95</t>
  </si>
  <si>
    <t>III.3.j (1)</t>
  </si>
  <si>
    <t>családi bölcsőde</t>
  </si>
  <si>
    <t>96</t>
  </si>
  <si>
    <t>III.3.j (2)</t>
  </si>
  <si>
    <t>családi bölcsőde - társulás által történő feladatellátás</t>
  </si>
  <si>
    <t>97</t>
  </si>
  <si>
    <t>III.3.j (3)</t>
  </si>
  <si>
    <t>Gyvt. 145. § (2c) bekezdés b) pontja alapján befogadást nyert napközbeni gyermekfelügyelet</t>
  </si>
  <si>
    <t>III.3.k Hajléktalanok átmeneti intézményei</t>
  </si>
  <si>
    <t>98</t>
  </si>
  <si>
    <t>III.3.k (1)</t>
  </si>
  <si>
    <t>hajléktalanok átmeneti szállása, éjjeli menedékhely összesen</t>
  </si>
  <si>
    <t>férőhely</t>
  </si>
  <si>
    <t>99</t>
  </si>
  <si>
    <t>III.3.k (6)</t>
  </si>
  <si>
    <t>hajléktalanok átmeneti szállása, éjjeli menedékhely összesen - társulás által történő feladatellátás</t>
  </si>
  <si>
    <t>100</t>
  </si>
  <si>
    <t>III.3.k (11)</t>
  </si>
  <si>
    <t xml:space="preserve">kizárólag lakhatási szolgáltatás </t>
  </si>
  <si>
    <t>III.3.l Támogató szolgáltatás</t>
  </si>
  <si>
    <t>101</t>
  </si>
  <si>
    <t>III.3.l (1)</t>
  </si>
  <si>
    <t>támogató szolgáltatás - alaptámogatás</t>
  </si>
  <si>
    <t>102</t>
  </si>
  <si>
    <t>III.3.l (2)</t>
  </si>
  <si>
    <t>támogató szolgáltatás - teljesítménytámogatás</t>
  </si>
  <si>
    <t>feladategység</t>
  </si>
  <si>
    <t>III.3.m Közösségi alapellátások</t>
  </si>
  <si>
    <t>103</t>
  </si>
  <si>
    <t>III.3.ma (1)</t>
  </si>
  <si>
    <t>pszichiátriai betegek részére nyújtott közösségi alapellátás - alaptámogatás</t>
  </si>
  <si>
    <t>104</t>
  </si>
  <si>
    <t>III.3.ma (2)</t>
  </si>
  <si>
    <t>pszichiátriai betegek részére nyújtott közösségi alapellátás - teljesítménytámogatás</t>
  </si>
  <si>
    <t>105</t>
  </si>
  <si>
    <t>III.3.mb (1)</t>
  </si>
  <si>
    <t>szenvedélybetegek részére nyújtott közösségi alapellátás - alaptámogatás</t>
  </si>
  <si>
    <t>106</t>
  </si>
  <si>
    <t>III.3.mb (2)</t>
  </si>
  <si>
    <t>szenvedélybetegek részére nyújtott közösségi alapellátás - teljesítménytámogatás</t>
  </si>
  <si>
    <t>III.3.n Óvodai és iskolai szociális segítő tevékenység támogatása</t>
  </si>
  <si>
    <t>107</t>
  </si>
  <si>
    <t>III.3.n</t>
  </si>
  <si>
    <t>Óvodai és iskolai szociális segítő tevékenység támogatása</t>
  </si>
  <si>
    <t>III. 4. A települési önkormányzatok által biztosított egyes szociális szakosított ellátások, valamint a gyermekek átmeneti gondozásával kapcsolatos feladatok támogatása</t>
  </si>
  <si>
    <t>108</t>
  </si>
  <si>
    <t>III.4.a</t>
  </si>
  <si>
    <t>A finanszírozás szempontjából elismert szakmai dolgozók bértámogatása</t>
  </si>
  <si>
    <t>109</t>
  </si>
  <si>
    <t>III.4.b</t>
  </si>
  <si>
    <t>Intézmény-üzemeltetési támogatás</t>
  </si>
  <si>
    <t>III.5. Gyermekétkeztetés támogatása</t>
  </si>
  <si>
    <t>110</t>
  </si>
  <si>
    <t>III.5.a</t>
  </si>
  <si>
    <t>A finanszírozás szempontjából elismert dolgozók bértámogatása</t>
  </si>
  <si>
    <t>111</t>
  </si>
  <si>
    <t>III.5.b</t>
  </si>
  <si>
    <t>Gyermekétkeztetés üzemeltetési támogatása</t>
  </si>
  <si>
    <t>III.6. A rászoruló gyermekek szünidei étkeztetésének támogatása</t>
  </si>
  <si>
    <t>112</t>
  </si>
  <si>
    <t>III.6.</t>
  </si>
  <si>
    <t>A rászoruló gyermekek szünidei étkeztetésének támogatása</t>
  </si>
  <si>
    <t>III.7. Bölcsőde, mini bölcsőde támogatása</t>
  </si>
  <si>
    <t>113</t>
  </si>
  <si>
    <t>III.7.a (1)</t>
  </si>
  <si>
    <t>A finanszírozás szempontjából elismert szakmai dolgozók bértámogatása: felsőfokú végzettségű kisgyermeknevelők, szaktanácsadók</t>
  </si>
  <si>
    <t>114</t>
  </si>
  <si>
    <t>III.7.a (2)</t>
  </si>
  <si>
    <t>A finanszírozás szempontjából elismert szakmai dolgozók bértámogatása: bölcsődei dajkák, középfokú végzettségű kisgyermeknevelők, szaktanácsadók</t>
  </si>
  <si>
    <t>115</t>
  </si>
  <si>
    <t>III.7.b</t>
  </si>
  <si>
    <t>Bölcsődei üzemeltetési támogatás</t>
  </si>
  <si>
    <t>116</t>
  </si>
  <si>
    <t>III.</t>
  </si>
  <si>
    <t>A települési önkormányzatok szociális, gyermekjóléti és gyermekétkeztetési feladatainak támogatása</t>
  </si>
  <si>
    <t>Könyvtári, közművelődési és múzeumi feladatok támogatása</t>
  </si>
  <si>
    <t>117</t>
  </si>
  <si>
    <t>IV.1.a</t>
  </si>
  <si>
    <t xml:space="preserve">Megyei hatókörű városi múzeumok feladatainak támogatása </t>
  </si>
  <si>
    <t>118</t>
  </si>
  <si>
    <t>IV.1.b</t>
  </si>
  <si>
    <t>Megyei hatókörű városi könyvtárak feladatainak támogatása</t>
  </si>
  <si>
    <t>119</t>
  </si>
  <si>
    <t>IV.1.c</t>
  </si>
  <si>
    <t xml:space="preserve">Megyeszékhely megyei jogú városok és Szentendre Város Önkormányzata közművelődési feladatainak támogatása </t>
  </si>
  <si>
    <t>120</t>
  </si>
  <si>
    <t>IV.1.d</t>
  </si>
  <si>
    <t>Települési önkormányzatok nyilvános könyvtári és a közművelődési feladatainak támogatása</t>
  </si>
  <si>
    <t>121</t>
  </si>
  <si>
    <t>IV.1.e</t>
  </si>
  <si>
    <t>Települési önkormányzatok muzeális intézményi feladatainak támogatása</t>
  </si>
  <si>
    <t>122</t>
  </si>
  <si>
    <t>IV.1.f</t>
  </si>
  <si>
    <t xml:space="preserve">Budapest Főváros Önkormányzata múzeumi, könyvtári és közművelődési feladatainak támogatása </t>
  </si>
  <si>
    <t>123</t>
  </si>
  <si>
    <t>IV.1.g</t>
  </si>
  <si>
    <t>Fővárosi kerületi önkormányzatok közművelődési feladatainak támogatása</t>
  </si>
  <si>
    <t>124</t>
  </si>
  <si>
    <t>IV.1.h</t>
  </si>
  <si>
    <t xml:space="preserve">Megyei hatókörű városi könyvtár kistelepülési könyvtári célú kiegészítő támogatása </t>
  </si>
  <si>
    <t>125</t>
  </si>
  <si>
    <t>IV.1.i</t>
  </si>
  <si>
    <t>A települési önkormányzatok könyvtári célú érdekeltségnövelő támogatása</t>
  </si>
  <si>
    <t>126</t>
  </si>
  <si>
    <t>IV.1.</t>
  </si>
  <si>
    <t>Könyvtári, közművelődési és műzeumi feladatok támogatása összesen</t>
  </si>
  <si>
    <t>A települési önkormányzatok által fenntartott, illetve támogatott előadó-művészeti szervezetek támogatása</t>
  </si>
  <si>
    <t>127</t>
  </si>
  <si>
    <t>IV.2.a</t>
  </si>
  <si>
    <t>Színházművészeti szervezetek támogatása</t>
  </si>
  <si>
    <t>IV.2.aa A nemzeti minősítésű színházművészeti szervezetek</t>
  </si>
  <si>
    <t>128</t>
  </si>
  <si>
    <t>IV.2.aa</t>
  </si>
  <si>
    <t>támogatása összesen</t>
  </si>
  <si>
    <t>129</t>
  </si>
  <si>
    <t>IV.2.aaa</t>
  </si>
  <si>
    <t xml:space="preserve">művészeti támogatása </t>
  </si>
  <si>
    <t>130</t>
  </si>
  <si>
    <t>IV.2.aab</t>
  </si>
  <si>
    <t xml:space="preserve">létesítmény-gazdálkodási célú működési támogatása </t>
  </si>
  <si>
    <t>IV.2.ab A kiemelt minősítésű színházművészeti szervezetek</t>
  </si>
  <si>
    <t>131</t>
  </si>
  <si>
    <t>IV.2.ab</t>
  </si>
  <si>
    <t>132</t>
  </si>
  <si>
    <t>IV.2.aba</t>
  </si>
  <si>
    <t>művészeti támogatása</t>
  </si>
  <si>
    <t>133</t>
  </si>
  <si>
    <t>IV.2.abb</t>
  </si>
  <si>
    <t>134</t>
  </si>
  <si>
    <t>IV.2.b</t>
  </si>
  <si>
    <t>Táncművészeti szervezetek támogatása</t>
  </si>
  <si>
    <t>IV.2.ba A nemzeti minősítésű táncművészeti szervezetek</t>
  </si>
  <si>
    <t>135</t>
  </si>
  <si>
    <t>IV.2.ba</t>
  </si>
  <si>
    <t>136</t>
  </si>
  <si>
    <t>IV.2.baa</t>
  </si>
  <si>
    <t>137</t>
  </si>
  <si>
    <t>IV.2.bab</t>
  </si>
  <si>
    <t>létesítmény-gazdálkodási célú működési támogatása</t>
  </si>
  <si>
    <t>IV.2.bb A kiemelt minősítésű táncművészeti szervezetek</t>
  </si>
  <si>
    <t>138</t>
  </si>
  <si>
    <t>IV.2.bb</t>
  </si>
  <si>
    <t>139</t>
  </si>
  <si>
    <t>IV.2.bba</t>
  </si>
  <si>
    <t>140</t>
  </si>
  <si>
    <t>IV.2.bbb</t>
  </si>
  <si>
    <t>141</t>
  </si>
  <si>
    <t>IV.2.c</t>
  </si>
  <si>
    <t>Zeneművészeti szervezetek támogatása</t>
  </si>
  <si>
    <t>142</t>
  </si>
  <si>
    <t>IV.2.ca</t>
  </si>
  <si>
    <t>Nemzeti és kiemelt minősítésű zenekarok támogatása</t>
  </si>
  <si>
    <t>143</t>
  </si>
  <si>
    <t>IV.2.cb</t>
  </si>
  <si>
    <t>Nemzeti és kiemelt minősítésű énekkarok támogatása</t>
  </si>
  <si>
    <t>144</t>
  </si>
  <si>
    <t>IV.2.</t>
  </si>
  <si>
    <t>A települési önkormányzatok által fenntartott, illetve támogatott előadó-művészeti szervezetek támogatása összesen</t>
  </si>
  <si>
    <t>145</t>
  </si>
  <si>
    <t>IV.</t>
  </si>
  <si>
    <t>A települési önkormányzatok kulturális feladatainak támogatása</t>
  </si>
  <si>
    <t>Normatív állami támogatás összesen:</t>
  </si>
  <si>
    <t xml:space="preserve">Hitel, kölcsön </t>
  </si>
  <si>
    <t>Kölcsön-
nyújtás
éve</t>
  </si>
  <si>
    <t xml:space="preserve">Lejárat
éve </t>
  </si>
  <si>
    <t>Hitel, kölcsön állomány január 1-jén</t>
  </si>
  <si>
    <t xml:space="preserve">Rövid lejáratú </t>
  </si>
  <si>
    <t>folyamatos</t>
  </si>
  <si>
    <t>Szociális kölcsön</t>
  </si>
  <si>
    <t>VIP Kft.</t>
  </si>
  <si>
    <t>2014, 2015, 2016</t>
  </si>
  <si>
    <t>Hosszú lejáratú</t>
  </si>
  <si>
    <t>Dolgozók lakásépítési kölcsöne</t>
  </si>
  <si>
    <t>Összesen (1+6)</t>
  </si>
  <si>
    <t>498,5 kW teljesítményű napenergia alapú kiserőmű létrehozása</t>
  </si>
  <si>
    <t>Testületi anyag által javasolt módosítás</t>
  </si>
  <si>
    <t>246. cím összesen:</t>
  </si>
  <si>
    <t>EACEA pályázat</t>
  </si>
  <si>
    <t>Testvérvárosi kapcsolatokra</t>
  </si>
  <si>
    <t>Bethlen Gábor Alapkezelő Zrt.</t>
  </si>
  <si>
    <t>Egyéb működési célú átvett pénzeszközök államháztartáson kívülről</t>
  </si>
  <si>
    <t>Zsidó sírkertek, sírhelyek pályázata</t>
  </si>
  <si>
    <t>Zártkerti földrészek infr.hátterét biztosító fejlesztések</t>
  </si>
  <si>
    <t>Agrárminisztérium</t>
  </si>
  <si>
    <t>Közművelődési érdekeltségnövelő támogatás</t>
  </si>
  <si>
    <t>OGY választás</t>
  </si>
  <si>
    <t>Nemzeti Választási Iroda</t>
  </si>
  <si>
    <t>Rákóczi u.7. orvosi rendelő visszavásárlás</t>
  </si>
  <si>
    <t>Zsidó temető kerítés építés</t>
  </si>
  <si>
    <t>Térfigyelő kamera hulladéklerakóhoz</t>
  </si>
  <si>
    <t>Járásszékhelyi múzeumok prg. Eszközbeszerzés</t>
  </si>
  <si>
    <t>TOP 1.1.1-15 Bocskai u. 12. ingatlanvásárlás</t>
  </si>
  <si>
    <t>TOP 4.2.1-15 Szoc.alapszolg.infr. És szolg.fejl.eszköz</t>
  </si>
  <si>
    <t>TOP 2.1.2-15 Miénk itt a tér eszközbeszerzés</t>
  </si>
  <si>
    <t>Katolikus egyház</t>
  </si>
  <si>
    <t>BIP Kft. Pótbefizetés</t>
  </si>
  <si>
    <t>370.cím összesen:</t>
  </si>
  <si>
    <t>Állami támogatás visszafizetés</t>
  </si>
  <si>
    <t>Elvonások és befizetések</t>
  </si>
  <si>
    <t>EACEA tárgyi eszköz beszerzés</t>
  </si>
  <si>
    <t>Diákmunkára</t>
  </si>
  <si>
    <t>Háziorvosi ellátásra</t>
  </si>
  <si>
    <t>254. cím összesen:</t>
  </si>
  <si>
    <t>Mezőföldvíz Kft-ben üzletrész vásárlás, törzstőke emelés</t>
  </si>
  <si>
    <t>Rákóczi u.7. orvosi rendelő eszközvásárlás</t>
  </si>
  <si>
    <t>CLLD pályázat</t>
  </si>
  <si>
    <t>Innovációs és Technológiai Minisztérium</t>
  </si>
  <si>
    <t>Közösségi közlekedés támogatása</t>
  </si>
  <si>
    <t>2017. évi elszámolás</t>
  </si>
  <si>
    <t>Hungaricum pályázat</t>
  </si>
  <si>
    <t>TOP 5.1.2</t>
  </si>
  <si>
    <t>Nemzeti Fejlesztési Minisztérium</t>
  </si>
  <si>
    <t>Autómentes nap</t>
  </si>
  <si>
    <t>Hungaricum pályázat tárgyi eszköz beszerzés</t>
  </si>
  <si>
    <t>Működési célú visszatérítendő támogatások, kölcsönök nyújtása államháztartásonbelülre</t>
  </si>
  <si>
    <t>372.cím összesen:</t>
  </si>
  <si>
    <t>Támogatás megelőlegező kölcsön</t>
  </si>
  <si>
    <t>20/2018. (XII.14.) sz. rendelettel módosított előirányzat</t>
  </si>
  <si>
    <t>04</t>
  </si>
  <si>
    <t>05</t>
  </si>
  <si>
    <t>06</t>
  </si>
  <si>
    <t>TOP 1.2.1-15-TL1-2016-00001 Váraljai Parkerdő turisztikai vonzerejének fejlesztése</t>
  </si>
  <si>
    <t>TOP 1.4.1-15-TL1-2016-00001 Férőhelybőv.és inf.fejl.a Bonyhádi Varázskapu Óvodában</t>
  </si>
  <si>
    <t>TOP 2.1.3-15-TL1-2016-00047 Csapadékvíz inf.fejl.Bonyhádon</t>
  </si>
  <si>
    <t>TOP 3.1.1-15-TL1-2016-00002 Kerékpárút kiépítése</t>
  </si>
  <si>
    <t>TOP 1.1.1-15-TL1-2016-00006 Ipari Park bővítési lehetőségeinek megteremtése</t>
  </si>
  <si>
    <t>TOP 4.2.1-15-TL1-2016-00001 Szoc.alapszolg.infr.fejl.</t>
  </si>
  <si>
    <t xml:space="preserve">TOP 2.1.2-15-TL1-2016-00002 Miénk Itt a tér </t>
  </si>
  <si>
    <t>Sorszám</t>
  </si>
  <si>
    <t>Könyvtár</t>
  </si>
  <si>
    <t>Múzeum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</si>
  <si>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</si>
  <si>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</si>
  <si>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</si>
  <si>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</si>
  <si>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</si>
  <si>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</si>
  <si>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</si>
  <si>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</si>
  <si>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</si>
  <si>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07</t>
  </si>
  <si>
    <t>A)        Alaptevékenység maradványa (=±I±II)</t>
  </si>
  <si>
    <t>08</t>
  </si>
  <si>
    <t>05        Vállalkozási tevékenység költségvetési bevételei</t>
  </si>
  <si>
    <t>09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</si>
  <si>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</si>
  <si>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</si>
  <si>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</si>
  <si>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</si>
  <si>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</si>
  <si>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</si>
  <si>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</si>
  <si>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</si>
  <si>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</si>
  <si>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</si>
  <si>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</si>
  <si>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 S Z K Ö Z Ö K</t>
  </si>
  <si>
    <t>Előző időszak</t>
  </si>
  <si>
    <t>Módosítások</t>
  </si>
  <si>
    <t>Tárgyidőszak</t>
  </si>
  <si>
    <t>A) NEMZETI VAGYONBA TARTOZÓ BEFEKTETETT ESZKÖZÖK</t>
  </si>
  <si>
    <t xml:space="preserve">A/I        Immateriális javak </t>
  </si>
  <si>
    <t xml:space="preserve">A/II      Tárgyi eszközök </t>
  </si>
  <si>
    <t>A/III     Befektetett pénzügyi eszközök</t>
  </si>
  <si>
    <t>A/IV     Koncesszióba, vagyonkezelésbe adott eszközök</t>
  </si>
  <si>
    <t>B) NEMZETI VAGYONBA TARTOZÓ FORGÓESZKÖZÖK</t>
  </si>
  <si>
    <t xml:space="preserve">B/I        Készletek </t>
  </si>
  <si>
    <t>B/II       Értékpapírok</t>
  </si>
  <si>
    <t>C) PÉNZESZKÖZÖK</t>
  </si>
  <si>
    <t>D)  KÖVETELÉSEK (=D/I+D/II+D/III)</t>
  </si>
  <si>
    <t>D/I        Költségvetési évben esedékes követelések</t>
  </si>
  <si>
    <t>D/II       Költségvetési évet követően esedékes követelések</t>
  </si>
  <si>
    <t>D/III      Követelés jellegű sajátos elszámolások</t>
  </si>
  <si>
    <t>E)  EGYÉB SAJÁTOS ESZKÖZOLDALI ELSZÁMOLÁSOK</t>
  </si>
  <si>
    <t>F)  AKTÍV IDŐBELI ELHATÁROLÁSOK</t>
  </si>
  <si>
    <t>ESZKÖZÖK ÖSSZESEN</t>
  </si>
  <si>
    <t>F O R R Á S O K</t>
  </si>
  <si>
    <t>G)  SAJÁT TŐKE (=G/I+…+G/VI)</t>
  </si>
  <si>
    <t>G/I        Nemzeti vagyon induláskori értéke</t>
  </si>
  <si>
    <t>G/II       Nemzeti vagyon változásai</t>
  </si>
  <si>
    <t>G/III      Egyéb eszközök induláskori értéke és változásai</t>
  </si>
  <si>
    <t>G/IV       Felhalmozott eredmény</t>
  </si>
  <si>
    <t>G/V        Eszközök értékhelyesbítésének forrása</t>
  </si>
  <si>
    <t>G/VI       Mérleg szerinti eredmény</t>
  </si>
  <si>
    <t>H)  KÖTELEZETTSÉGEK (=H/I+H/II+H/III)</t>
  </si>
  <si>
    <t>H/I        Költségvetési évben esedékes kötelezettségek</t>
  </si>
  <si>
    <t>H/II       Költségvetési évet követően esedékes kötelezettségek</t>
  </si>
  <si>
    <t>H/III      Kötelezettség jellegű sajátos elszámolások</t>
  </si>
  <si>
    <t>I)   KINCSTÁRI SZÁMLAVEZETÉSSEL KAPCSOLATOS ELSZÁMOLÁSOK</t>
  </si>
  <si>
    <t>30.</t>
  </si>
  <si>
    <t>J)  PASSZÍV IDŐBELI ELHATÁROLÁSOK</t>
  </si>
  <si>
    <t>31.</t>
  </si>
  <si>
    <t>FORRÁSOK ÖSSZESEN</t>
  </si>
  <si>
    <t>#</t>
  </si>
  <si>
    <t>Módosítások (+/-)</t>
  </si>
  <si>
    <t>Tárgyi időszak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</si>
  <si>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</si>
  <si>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</si>
  <si>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</si>
  <si>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</si>
  <si>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</si>
  <si>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</si>
  <si>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</si>
  <si>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</si>
  <si>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</si>
  <si>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</si>
  <si>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</si>
  <si>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</si>
  <si>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</si>
  <si>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</si>
  <si>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</si>
  <si>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</si>
  <si>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</si>
  <si>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</si>
  <si>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</si>
  <si>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</si>
  <si>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</si>
  <si>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</si>
  <si>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</si>
  <si>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</si>
  <si>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</si>
  <si>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</si>
  <si>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</si>
  <si>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</si>
  <si>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</si>
  <si>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</si>
  <si>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</si>
  <si>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</si>
  <si>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</si>
  <si>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</si>
  <si>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</si>
  <si>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</si>
  <si>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</si>
  <si>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</si>
  <si>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</si>
  <si>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</si>
  <si>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</si>
  <si>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</si>
  <si>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</si>
  <si>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</si>
  <si>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</si>
  <si>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</si>
  <si>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</si>
  <si>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</si>
  <si>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</si>
  <si>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</si>
  <si>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</si>
  <si>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ESZKÖZÖK</t>
  </si>
  <si>
    <t>Bruttó</t>
  </si>
  <si>
    <t xml:space="preserve">Könyv szerinti </t>
  </si>
  <si>
    <t>állományi érték</t>
  </si>
  <si>
    <t xml:space="preserve">A </t>
  </si>
  <si>
    <t>B</t>
  </si>
  <si>
    <t>C</t>
  </si>
  <si>
    <t>D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</si>
  <si>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</si>
  <si>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</si>
  <si>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</si>
  <si>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</si>
  <si>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</si>
  <si>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</si>
  <si>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</si>
  <si>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</si>
  <si>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</si>
  <si>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</si>
  <si>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</si>
  <si>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</si>
  <si>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</si>
  <si>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</si>
  <si>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</si>
  <si>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</si>
  <si>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</si>
  <si>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</si>
  <si>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</si>
  <si>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</si>
  <si>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</si>
  <si>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</si>
  <si>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</si>
  <si>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</si>
  <si>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</si>
  <si>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</si>
  <si>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</si>
  <si>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</si>
  <si>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</si>
  <si>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</si>
  <si>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</si>
  <si>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</si>
  <si>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</si>
  <si>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</si>
  <si>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</si>
  <si>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</si>
  <si>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</si>
  <si>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</si>
  <si>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</si>
  <si>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</si>
  <si>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</si>
  <si>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</si>
  <si>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</si>
  <si>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</si>
  <si>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</si>
  <si>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</si>
  <si>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</si>
  <si>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</si>
  <si>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</si>
  <si>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</si>
  <si>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</si>
  <si>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</si>
  <si>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</si>
  <si>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</si>
  <si>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</si>
  <si>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</si>
  <si>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</si>
  <si>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</si>
  <si>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</si>
  <si>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</si>
  <si>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</si>
  <si>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</si>
  <si>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</si>
  <si>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</si>
  <si>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</si>
  <si>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</si>
  <si>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</si>
  <si>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</si>
  <si>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</si>
  <si>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</si>
  <si>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</si>
  <si>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</si>
  <si>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</si>
  <si>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</si>
  <si>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</si>
  <si>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</si>
  <si>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</si>
  <si>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</si>
  <si>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</si>
  <si>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</si>
  <si>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</si>
  <si>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</si>
  <si>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</si>
  <si>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</si>
  <si>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</si>
  <si>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</si>
  <si>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</si>
  <si>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</si>
  <si>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</si>
  <si>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</si>
  <si>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</si>
  <si>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</si>
  <si>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</si>
  <si>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</si>
  <si>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</si>
  <si>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</si>
  <si>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</si>
  <si>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</si>
  <si>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</si>
  <si>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</si>
  <si>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</si>
  <si>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</si>
  <si>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VAGYONKIMUTATÁS
a könyvviteli mérlegben értékkel szereplő forrásokról</t>
  </si>
  <si>
    <t>FORRÁSOK</t>
  </si>
  <si>
    <t>állományi 
érték</t>
  </si>
  <si>
    <t>A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</si>
  <si>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</si>
  <si>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</si>
  <si>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</si>
  <si>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</si>
  <si>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</si>
  <si>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</si>
  <si>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</si>
  <si>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</si>
  <si>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</si>
  <si>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</si>
  <si>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</si>
  <si>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</si>
  <si>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</si>
  <si>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</si>
  <si>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VAGYONKIMUTATÁS az érték nélkül nyilvántartott eszközökről</t>
  </si>
  <si>
    <t>Mennyiség
(db)</t>
  </si>
  <si>
    <t>Bruttó 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</si>
  <si>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</si>
  <si>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</si>
  <si>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</si>
  <si>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</si>
  <si>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</si>
  <si>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</si>
  <si>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</si>
  <si>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</si>
  <si>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</si>
  <si>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</si>
  <si>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</si>
  <si>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</si>
  <si>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</si>
  <si>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</si>
  <si>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</si>
  <si>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</si>
  <si>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</si>
  <si>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</si>
  <si>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</si>
  <si>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</si>
  <si>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Összes vállalt kötelezettség</t>
  </si>
  <si>
    <t>Kötelezettségek a következő években</t>
  </si>
  <si>
    <t>Még fennálló kötelezettség</t>
  </si>
  <si>
    <t>10=(6+7+8+9)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</si>
  <si>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</si>
  <si>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</si>
  <si>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</si>
  <si>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</si>
  <si>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</si>
  <si>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</si>
  <si>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</si>
  <si>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</si>
  <si>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</si>
  <si>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8=(4+…+7)</t>
  </si>
  <si>
    <t>9=(3+8)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</si>
  <si>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</si>
  <si>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</si>
  <si>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</si>
  <si>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</si>
  <si>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</si>
  <si>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</si>
  <si>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</si>
  <si>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</si>
  <si>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</si>
  <si>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</si>
  <si>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</si>
  <si>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</si>
  <si>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</si>
  <si>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Bonyhád Város Önkormányzata tulajdonában álló gazdálkodó szervezetek működéséből származó kötelezettségek és részesedések alakulása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</si>
  <si>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</si>
  <si>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</si>
  <si>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</si>
  <si>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</si>
  <si>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GA-BO Rt.</t>
  </si>
  <si>
    <t>Völgységi Termál Vízfeltáró Kft.</t>
  </si>
  <si>
    <t>Bonycom Kft.</t>
  </si>
  <si>
    <t>Fűtőmű Kft.</t>
  </si>
  <si>
    <t>ÉMÁSZ Rt.</t>
  </si>
  <si>
    <t>Bonyhád Vár. fejl. Nkft.</t>
  </si>
  <si>
    <t>Bonyhádi Fürdő Kft.</t>
  </si>
  <si>
    <t>Bonyhádi Geosolar Kft.</t>
  </si>
  <si>
    <t>Bonyhád Város Mezőgazdasági Kft.</t>
  </si>
  <si>
    <t>Mezőföldvíz Kft.</t>
  </si>
  <si>
    <t>Bonyhádi Ipari Park Kft.</t>
  </si>
  <si>
    <t>Völgységi Ipari Park Kft.</t>
  </si>
  <si>
    <t>Dél-kom Nonprofit Kft.</t>
  </si>
  <si>
    <t xml:space="preserve">       ÖSSZESEN:</t>
  </si>
  <si>
    <r>
      <t>EU-s projekt neve, azonosítója:</t>
    </r>
    <r>
      <rPr>
        <sz val="12"/>
        <rFont val="Times New Roman"/>
        <family val="1"/>
        <charset val="238"/>
      </rPr>
      <t>*</t>
    </r>
  </si>
  <si>
    <t xml:space="preserve">TOP 5.1.2-15-TL1-2016-00001 Foglalkoztatási paktum 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</si>
  <si>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</si>
  <si>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</si>
  <si>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</si>
  <si>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</si>
  <si>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</si>
  <si>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</si>
  <si>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</si>
  <si>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</si>
  <si>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</si>
  <si>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</si>
  <si>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</si>
  <si>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</si>
  <si>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</si>
  <si>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</si>
  <si>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</si>
  <si>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* Amennyiben több projekt megvalósítása történi egy időben akkor azokat külön-külön, projektenként be kell mutatni!</t>
  </si>
  <si>
    <t>Támogatott neve</t>
  </si>
  <si>
    <t>Eredeti ei.</t>
  </si>
  <si>
    <t>Módosított ei.</t>
  </si>
  <si>
    <t>TOP 1.1.3.15-TL1-2016-00006 Agrárlogisztikai központ létesítése</t>
  </si>
  <si>
    <t>TOP 3.2.1-15-TL1-2016-00023 A bonyhádi zeneiskola épületének energetikai korszerűsítése</t>
  </si>
  <si>
    <t>Intézmény*</t>
  </si>
  <si>
    <t>Záró engedélyezett létszám</t>
  </si>
  <si>
    <t>Átlagos statisztikai állományi létszám</t>
  </si>
  <si>
    <t>Vörösmarty Mihály Művelődési Központ</t>
  </si>
  <si>
    <t>Bonyhádi Varázskapu Bölcsőde és Óvoda</t>
  </si>
  <si>
    <t>BONYHÁD VÁROS ÖNKORMÁNYZATA
EGYSZERŰSÍTETT MÉRLEG 2018. ÉV</t>
  </si>
  <si>
    <r>
      <t>Pénzkészlet 2018. január 1-jén
e</t>
    </r>
    <r>
      <rPr>
        <i/>
        <sz val="10"/>
        <rFont val="Times New Roman CE"/>
        <charset val="238"/>
      </rPr>
      <t>bből:</t>
    </r>
  </si>
  <si>
    <r>
      <t>Záró pénzkészlet 2018. december 31-én
e</t>
    </r>
    <r>
      <rPr>
        <i/>
        <sz val="10"/>
        <rFont val="Times New Roman CE"/>
        <charset val="238"/>
      </rPr>
      <t>bből:</t>
    </r>
  </si>
  <si>
    <t xml:space="preserve">2018. évi </t>
  </si>
  <si>
    <t>2018. év</t>
  </si>
  <si>
    <t>TOP 1.4.1-15 .eszköz beszerzés</t>
  </si>
  <si>
    <t>Perczel u. 13. bútorvásárlás</t>
  </si>
  <si>
    <t>Egyéb eszköz beszerzés</t>
  </si>
  <si>
    <t>Közúti radaros napelemes színes sebességmérő</t>
  </si>
  <si>
    <t>Felhalmozási célú visszatérítendő támogatások, kölcsönök visszatérülése államháztartáson kívülről</t>
  </si>
  <si>
    <t>Szerverfenntartás többlet visszautalása</t>
  </si>
  <si>
    <t>Tolna Megyei Kormányhivatal</t>
  </si>
  <si>
    <t>Bérköltség támogatása</t>
  </si>
  <si>
    <t>Fleister Éva</t>
  </si>
  <si>
    <t>Köztemetés megtérítése</t>
  </si>
  <si>
    <t>Adósság állomány alakulása lejárat, eszközök, bel- és külföldi hitelezők szerinti bontásban 2018. december 31-én</t>
  </si>
  <si>
    <t>Teljesítés %-a</t>
  </si>
  <si>
    <t>ÖNK</t>
  </si>
  <si>
    <t>HIV</t>
  </si>
  <si>
    <t>Sport</t>
  </si>
  <si>
    <t>2018. évi teljesítés</t>
  </si>
  <si>
    <t>2021.</t>
  </si>
  <si>
    <t>2021. 
után</t>
  </si>
  <si>
    <t>2018. előtt</t>
  </si>
  <si>
    <t>2018. évi</t>
  </si>
  <si>
    <t>2018. után</t>
  </si>
  <si>
    <t>Önkormányzaton kívüli EU-s projekthez történő hozzájárulás 2018. évi előirányzata és teljesítése</t>
  </si>
  <si>
    <t>KEHOP 2.2.1-15-2015-00005 Szennyvíztelep korszerűsítés</t>
  </si>
  <si>
    <t>TOP 7.1.1-16-2016-00102 - Bonyhádi helyi közösség helyi közösségi fejlesztési stratégiájának megvalósítása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</si>
</sst>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_F_t_-;\-* #,##0.00\ _F_t_-;_-* &quot;-&quot;??\ _F_t_-;_-@_-"/>
    <numFmt numFmtId="165" formatCode="_(* #,##0.00_);_(* \(#,##0.00\);_(* &quot;-&quot;??_);_(@_)"/>
    <numFmt numFmtId="166" formatCode="#,###"/>
    <numFmt numFmtId="167" formatCode="_-* #,##0\ _F_t_-;\-* #,##0\ _F_t_-;_-* &quot;-&quot;??\ _F_t_-;_-@_-"/>
    <numFmt numFmtId="168" formatCode="#,##0.0"/>
    <numFmt numFmtId="169" formatCode="_(&quot;$&quot;* #,##0.00_);_(&quot;$&quot;* \(#,##0.00\);_(&quot;$&quot;* &quot;-&quot;??_);_(@_)"/>
    <numFmt numFmtId="170" formatCode="_(* #,##0_);_(* \(#,##0\);_(* &quot;-&quot;??_);_(@_)"/>
    <numFmt numFmtId="171" formatCode="#"/>
    <numFmt numFmtId="172" formatCode="_-* #,##0.00000\ _F_t_-;\-* #,##0.00000\ _F_t_-;_-* &quot;-&quot;??\ _F_t_-;_-@_-"/>
    <numFmt numFmtId="173" formatCode="#,###__;\-\ #,###__"/>
    <numFmt numFmtId="174" formatCode="#,###__"/>
    <numFmt numFmtId="175" formatCode="00"/>
    <numFmt numFmtId="176" formatCode="#,###__;\-#,###__"/>
    <numFmt numFmtId="177" formatCode="#,###\ _F_t;\-#,###\ _F_t"/>
    <numFmt numFmtId="178" formatCode="#,###.00"/>
  </numFmts>
  <fonts count="84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sz val="12"/>
      <name val="Calibri"/>
      <family val="2"/>
      <charset val="238"/>
    </font>
    <font>
      <sz val="12"/>
      <name val="Times New Roman"/>
      <family val="1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rgb="FF000000"/>
      <name val="Times New Roman"/>
      <family val="1"/>
      <charset val="238"/>
    </font>
    <font>
      <b/>
      <i/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2"/>
      <name val="Calibri"/>
      <family val="2"/>
      <charset val="238"/>
    </font>
    <font>
      <b/>
      <i/>
      <sz val="10"/>
      <name val="Times New Roman CE"/>
      <charset val="238"/>
    </font>
    <font>
      <b/>
      <sz val="11"/>
      <name val="Times New Roman CE"/>
      <family val="1"/>
      <charset val="238"/>
    </font>
    <font>
      <sz val="8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name val="Times New Roman CE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i/>
      <sz val="12"/>
      <name val="Times New Roman CE"/>
      <family val="1"/>
      <charset val="238"/>
    </font>
    <font>
      <sz val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sz val="12"/>
      <name val="Arial"/>
      <family val="2"/>
      <charset val="238"/>
    </font>
    <font>
      <b/>
      <i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10"/>
      <name val="Times New Roman CE"/>
      <charset val="238"/>
    </font>
    <font>
      <sz val="10"/>
      <name val="Wingdings"/>
      <charset val="2"/>
    </font>
    <font>
      <sz val="9"/>
      <name val="Times New Roman CE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4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6"/>
      <name val="Times New Roman CE"/>
      <charset val="238"/>
    </font>
    <font>
      <b/>
      <sz val="6"/>
      <name val="Times New Roman CE"/>
      <charset val="238"/>
    </font>
    <font>
      <i/>
      <sz val="6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bgColor indexed="22"/>
      </patternFill>
    </fill>
    <fill>
      <patternFill patternType="solid">
        <fgColor indexed="55"/>
        <bgColor indexed="64"/>
      </patternFill>
    </fill>
    <fill>
      <patternFill patternType="lightHorizontal"/>
    </fill>
    <fill>
      <patternFill patternType="gray125">
        <bgColor indexed="47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25" fillId="0" borderId="0" applyFont="0" applyFill="0" applyBorder="0" applyAlignment="0" applyProtection="0"/>
    <xf numFmtId="0" fontId="1" fillId="0" borderId="0"/>
    <xf numFmtId="0" fontId="25" fillId="0" borderId="0"/>
    <xf numFmtId="0" fontId="32" fillId="0" borderId="0"/>
    <xf numFmtId="0" fontId="12" fillId="0" borderId="0"/>
    <xf numFmtId="0" fontId="25" fillId="0" borderId="0"/>
    <xf numFmtId="0" fontId="25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49" fillId="0" borderId="0" applyFont="0" applyFill="0" applyBorder="0" applyAlignment="0" applyProtection="0"/>
    <xf numFmtId="0" fontId="52" fillId="0" borderId="0"/>
    <xf numFmtId="0" fontId="32" fillId="0" borderId="0"/>
    <xf numFmtId="0" fontId="32" fillId="0" borderId="0"/>
    <xf numFmtId="164" fontId="1" fillId="0" borderId="0" applyFont="0" applyFill="0" applyBorder="0" applyAlignment="0" applyProtection="0"/>
    <xf numFmtId="0" fontId="52" fillId="0" borderId="0"/>
    <xf numFmtId="0" fontId="49" fillId="0" borderId="0"/>
    <xf numFmtId="0" fontId="35" fillId="0" borderId="0"/>
    <xf numFmtId="0" fontId="1" fillId="0" borderId="0"/>
    <xf numFmtId="165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1219">
    <xf numFmtId="0" fontId="0" fillId="0" borderId="0" xfId="0"/>
    <xf numFmtId="0" fontId="1" fillId="0" borderId="0" xfId="5" applyAlignment="1">
      <alignment vertical="center" wrapText="1"/>
    </xf>
    <xf numFmtId="0" fontId="8" fillId="0" borderId="1" xfId="5" applyFont="1" applyBorder="1" applyAlignment="1">
      <alignment horizontal="center" vertical="center" wrapText="1"/>
    </xf>
    <xf numFmtId="166" fontId="9" fillId="0" borderId="5" xfId="5" applyNumberFormat="1" applyFont="1" applyBorder="1" applyAlignment="1">
      <alignment horizontal="right" vertical="center" wrapText="1" indent="1"/>
    </xf>
    <xf numFmtId="0" fontId="13" fillId="0" borderId="7" xfId="8" applyFont="1" applyBorder="1" applyAlignment="1">
      <alignment horizontal="left" vertical="center" wrapText="1" indent="1"/>
    </xf>
    <xf numFmtId="166" fontId="13" fillId="0" borderId="8" xfId="5" applyNumberFormat="1" applyFont="1" applyBorder="1" applyAlignment="1" applyProtection="1">
      <alignment horizontal="right" vertical="center" wrapText="1" indent="1"/>
      <protection locked="0"/>
    </xf>
    <xf numFmtId="0" fontId="13" fillId="0" borderId="9" xfId="8" applyFont="1" applyBorder="1" applyAlignment="1">
      <alignment horizontal="left" vertical="center" wrapText="1" indent="1"/>
    </xf>
    <xf numFmtId="0" fontId="9" fillId="0" borderId="1" xfId="5" applyFont="1" applyBorder="1" applyAlignment="1">
      <alignment horizontal="center" vertical="center" wrapText="1"/>
    </xf>
    <xf numFmtId="0" fontId="9" fillId="0" borderId="2" xfId="8" applyFont="1" applyBorder="1" applyAlignment="1">
      <alignment horizontal="left" vertical="center" wrapText="1" indent="1"/>
    </xf>
    <xf numFmtId="166" fontId="11" fillId="0" borderId="11" xfId="5" applyNumberFormat="1" applyFont="1" applyBorder="1" applyAlignment="1" applyProtection="1">
      <alignment horizontal="right" vertical="center" wrapText="1" indent="1"/>
      <protection locked="0"/>
    </xf>
    <xf numFmtId="166" fontId="11" fillId="0" borderId="12" xfId="5" applyNumberFormat="1" applyFont="1" applyBorder="1" applyAlignment="1" applyProtection="1">
      <alignment horizontal="right" vertical="center" wrapText="1" indent="1"/>
      <protection locked="0"/>
    </xf>
    <xf numFmtId="166" fontId="11" fillId="0" borderId="14" xfId="5" applyNumberFormat="1" applyFont="1" applyBorder="1" applyAlignment="1" applyProtection="1">
      <alignment horizontal="right" vertical="center" wrapText="1" indent="1"/>
      <protection locked="0"/>
    </xf>
    <xf numFmtId="166" fontId="11" fillId="0" borderId="8" xfId="5" applyNumberFormat="1" applyFont="1" applyBorder="1" applyAlignment="1" applyProtection="1">
      <alignment horizontal="right" vertical="center" wrapText="1" indent="1"/>
      <protection locked="0"/>
    </xf>
    <xf numFmtId="166" fontId="1" fillId="0" borderId="0" xfId="5" applyNumberFormat="1" applyAlignment="1">
      <alignment vertical="center" wrapText="1"/>
    </xf>
    <xf numFmtId="0" fontId="8" fillId="0" borderId="1" xfId="8" applyFont="1" applyBorder="1" applyAlignment="1">
      <alignment horizontal="center" vertical="center" wrapText="1"/>
    </xf>
    <xf numFmtId="166" fontId="8" fillId="0" borderId="5" xfId="8" applyNumberFormat="1" applyFont="1" applyBorder="1" applyAlignment="1">
      <alignment horizontal="right" vertical="center" wrapText="1" indent="1"/>
    </xf>
    <xf numFmtId="166" fontId="13" fillId="0" borderId="19" xfId="8" applyNumberFormat="1" applyFont="1" applyBorder="1" applyAlignment="1" applyProtection="1">
      <alignment horizontal="right" vertical="center" wrapText="1" indent="1"/>
      <protection locked="0"/>
    </xf>
    <xf numFmtId="0" fontId="13" fillId="0" borderId="21" xfId="8" applyFont="1" applyBorder="1" applyAlignment="1">
      <alignment horizontal="left" vertical="center" wrapText="1" indent="1"/>
    </xf>
    <xf numFmtId="166" fontId="9" fillId="0" borderId="5" xfId="8" applyNumberFormat="1" applyFont="1" applyBorder="1" applyAlignment="1">
      <alignment horizontal="right" vertical="center" wrapText="1" indent="1"/>
    </xf>
    <xf numFmtId="0" fontId="12" fillId="0" borderId="0" xfId="8"/>
    <xf numFmtId="0" fontId="6" fillId="0" borderId="22" xfId="5" applyFont="1" applyBorder="1" applyAlignment="1">
      <alignment horizontal="right" vertical="center"/>
    </xf>
    <xf numFmtId="0" fontId="4" fillId="0" borderId="1" xfId="8" applyFont="1" applyBorder="1" applyAlignment="1">
      <alignment horizontal="center" vertical="center" wrapText="1"/>
    </xf>
    <xf numFmtId="0" fontId="4" fillId="0" borderId="2" xfId="8" applyFont="1" applyBorder="1" applyAlignment="1">
      <alignment horizontal="center" vertical="center" wrapText="1"/>
    </xf>
    <xf numFmtId="0" fontId="4" fillId="0" borderId="5" xfId="8" applyFont="1" applyBorder="1" applyAlignment="1">
      <alignment horizontal="center" vertical="center" wrapText="1"/>
    </xf>
    <xf numFmtId="0" fontId="8" fillId="0" borderId="23" xfId="8" applyFont="1" applyBorder="1" applyAlignment="1">
      <alignment horizontal="center" vertical="center" wrapText="1"/>
    </xf>
    <xf numFmtId="0" fontId="8" fillId="0" borderId="24" xfId="8" applyFont="1" applyBorder="1" applyAlignment="1">
      <alignment horizontal="center" vertical="center" wrapText="1"/>
    </xf>
    <xf numFmtId="0" fontId="8" fillId="0" borderId="25" xfId="8" applyFont="1" applyBorder="1" applyAlignment="1">
      <alignment horizontal="center" vertical="center" wrapText="1"/>
    </xf>
    <xf numFmtId="0" fontId="13" fillId="0" borderId="0" xfId="8" applyFont="1"/>
    <xf numFmtId="0" fontId="8" fillId="0" borderId="1" xfId="8" applyFont="1" applyBorder="1" applyAlignment="1">
      <alignment horizontal="left" vertical="center" wrapText="1" indent="1"/>
    </xf>
    <xf numFmtId="0" fontId="8" fillId="0" borderId="2" xfId="8" applyFont="1" applyBorder="1" applyAlignment="1">
      <alignment horizontal="left" vertical="center" wrapText="1" indent="1"/>
    </xf>
    <xf numFmtId="0" fontId="17" fillId="0" borderId="0" xfId="8" applyFont="1"/>
    <xf numFmtId="49" fontId="13" fillId="0" borderId="10" xfId="8" applyNumberFormat="1" applyFont="1" applyBorder="1" applyAlignment="1">
      <alignment horizontal="left" vertical="center" wrapText="1" indent="1"/>
    </xf>
    <xf numFmtId="0" fontId="18" fillId="0" borderId="9" xfId="5" applyFont="1" applyBorder="1" applyAlignment="1">
      <alignment horizontal="left" wrapText="1" indent="1"/>
    </xf>
    <xf numFmtId="166" fontId="13" fillId="0" borderId="11" xfId="8" applyNumberFormat="1" applyFont="1" applyBorder="1" applyAlignment="1" applyProtection="1">
      <alignment horizontal="right" vertical="center" wrapText="1" indent="1"/>
      <protection locked="0"/>
    </xf>
    <xf numFmtId="49" fontId="13" fillId="0" borderId="6" xfId="8" applyNumberFormat="1" applyFont="1" applyBorder="1" applyAlignment="1">
      <alignment horizontal="left" vertical="center" wrapText="1" indent="1"/>
    </xf>
    <xf numFmtId="0" fontId="18" fillId="0" borderId="7" xfId="5" applyFont="1" applyBorder="1" applyAlignment="1">
      <alignment horizontal="left" wrapText="1" indent="1"/>
    </xf>
    <xf numFmtId="166" fontId="13" fillId="0" borderId="8" xfId="8" applyNumberFormat="1" applyFont="1" applyBorder="1" applyAlignment="1" applyProtection="1">
      <alignment horizontal="right" vertical="center" wrapText="1" indent="1"/>
      <protection locked="0"/>
    </xf>
    <xf numFmtId="49" fontId="13" fillId="0" borderId="26" xfId="8" applyNumberFormat="1" applyFont="1" applyBorder="1" applyAlignment="1">
      <alignment horizontal="left" vertical="center" wrapText="1" indent="1"/>
    </xf>
    <xf numFmtId="0" fontId="18" fillId="0" borderId="27" xfId="5" applyFont="1" applyBorder="1" applyAlignment="1">
      <alignment horizontal="left" wrapText="1" indent="1"/>
    </xf>
    <xf numFmtId="0" fontId="14" fillId="0" borderId="2" xfId="5" applyFont="1" applyBorder="1" applyAlignment="1">
      <alignment horizontal="left" vertical="center" wrapText="1" indent="1"/>
    </xf>
    <xf numFmtId="166" fontId="13" fillId="0" borderId="28" xfId="8" applyNumberFormat="1" applyFont="1" applyBorder="1" applyAlignment="1" applyProtection="1">
      <alignment horizontal="right" vertical="center" wrapText="1" indent="1"/>
      <protection locked="0"/>
    </xf>
    <xf numFmtId="166" fontId="13" fillId="0" borderId="11" xfId="8" applyNumberFormat="1" applyFont="1" applyBorder="1" applyAlignment="1">
      <alignment horizontal="right" vertical="center" wrapText="1" indent="1"/>
    </xf>
    <xf numFmtId="166" fontId="11" fillId="0" borderId="8" xfId="8" applyNumberFormat="1" applyFont="1" applyBorder="1" applyAlignment="1" applyProtection="1">
      <alignment horizontal="right" vertical="center" wrapText="1" indent="1"/>
      <protection locked="0"/>
    </xf>
    <xf numFmtId="166" fontId="11" fillId="0" borderId="28" xfId="8" applyNumberFormat="1" applyFont="1" applyBorder="1" applyAlignment="1" applyProtection="1">
      <alignment horizontal="right" vertical="center" wrapText="1" indent="1"/>
      <protection locked="0"/>
    </xf>
    <xf numFmtId="166" fontId="11" fillId="0" borderId="11" xfId="8" applyNumberFormat="1" applyFont="1" applyBorder="1" applyAlignment="1" applyProtection="1">
      <alignment horizontal="right" vertical="center" wrapText="1" indent="1"/>
      <protection locked="0"/>
    </xf>
    <xf numFmtId="0" fontId="14" fillId="0" borderId="1" xfId="5" applyFont="1" applyBorder="1" applyAlignment="1">
      <alignment wrapText="1"/>
    </xf>
    <xf numFmtId="0" fontId="18" fillId="0" borderId="27" xfId="5" applyFont="1" applyBorder="1" applyAlignment="1">
      <alignment wrapText="1"/>
    </xf>
    <xf numFmtId="0" fontId="18" fillId="0" borderId="10" xfId="5" applyFont="1" applyBorder="1" applyAlignment="1">
      <alignment wrapText="1"/>
    </xf>
    <xf numFmtId="0" fontId="18" fillId="0" borderId="6" xfId="5" applyFont="1" applyBorder="1" applyAlignment="1">
      <alignment wrapText="1"/>
    </xf>
    <xf numFmtId="0" fontId="18" fillId="0" borderId="26" xfId="5" applyFont="1" applyBorder="1" applyAlignment="1">
      <alignment wrapText="1"/>
    </xf>
    <xf numFmtId="166" fontId="8" fillId="0" borderId="5" xfId="8" applyNumberFormat="1" applyFont="1" applyBorder="1" applyAlignment="1" applyProtection="1">
      <alignment horizontal="right" vertical="center" wrapText="1" indent="1"/>
      <protection locked="0"/>
    </xf>
    <xf numFmtId="0" fontId="14" fillId="0" borderId="2" xfId="5" applyFont="1" applyBorder="1" applyAlignment="1">
      <alignment wrapText="1"/>
    </xf>
    <xf numFmtId="0" fontId="14" fillId="0" borderId="13" xfId="5" applyFont="1" applyBorder="1" applyAlignment="1">
      <alignment wrapText="1"/>
    </xf>
    <xf numFmtId="0" fontId="14" fillId="0" borderId="0" xfId="5" applyFont="1" applyAlignment="1">
      <alignment wrapText="1"/>
    </xf>
    <xf numFmtId="0" fontId="8" fillId="0" borderId="2" xfId="8" applyFont="1" applyBorder="1" applyAlignment="1">
      <alignment horizontal="center" vertical="center" wrapText="1"/>
    </xf>
    <xf numFmtId="0" fontId="8" fillId="0" borderId="5" xfId="8" applyFont="1" applyBorder="1" applyAlignment="1">
      <alignment horizontal="center" vertical="center" wrapText="1"/>
    </xf>
    <xf numFmtId="0" fontId="8" fillId="0" borderId="23" xfId="8" applyFont="1" applyBorder="1" applyAlignment="1">
      <alignment horizontal="left" vertical="center" wrapText="1" indent="1"/>
    </xf>
    <xf numFmtId="0" fontId="8" fillId="0" borderId="24" xfId="8" applyFont="1" applyBorder="1" applyAlignment="1">
      <alignment vertical="center" wrapText="1"/>
    </xf>
    <xf numFmtId="166" fontId="8" fillId="0" borderId="25" xfId="8" applyNumberFormat="1" applyFont="1" applyBorder="1" applyAlignment="1">
      <alignment horizontal="right" vertical="center" wrapText="1" indent="1"/>
    </xf>
    <xf numFmtId="49" fontId="13" fillId="0" borderId="30" xfId="8" applyNumberFormat="1" applyFont="1" applyBorder="1" applyAlignment="1">
      <alignment horizontal="left" vertical="center" wrapText="1" indent="1"/>
    </xf>
    <xf numFmtId="0" fontId="13" fillId="0" borderId="31" xfId="8" applyFont="1" applyBorder="1" applyAlignment="1">
      <alignment horizontal="left" vertical="center" wrapText="1" indent="1"/>
    </xf>
    <xf numFmtId="166" fontId="13" fillId="0" borderId="32" xfId="8" applyNumberFormat="1" applyFont="1" applyBorder="1" applyAlignment="1" applyProtection="1">
      <alignment horizontal="right" vertical="center" wrapText="1" indent="1"/>
      <protection locked="0"/>
    </xf>
    <xf numFmtId="0" fontId="13" fillId="0" borderId="33" xfId="8" applyFont="1" applyBorder="1" applyAlignment="1">
      <alignment horizontal="left" vertical="center" wrapText="1" indent="1"/>
    </xf>
    <xf numFmtId="0" fontId="13" fillId="0" borderId="0" xfId="8" applyFont="1" applyAlignment="1">
      <alignment horizontal="left" vertical="center" wrapText="1" indent="1"/>
    </xf>
    <xf numFmtId="49" fontId="13" fillId="0" borderId="20" xfId="8" applyNumberFormat="1" applyFont="1" applyBorder="1" applyAlignment="1">
      <alignment horizontal="left" vertical="center" wrapText="1" indent="1"/>
    </xf>
    <xf numFmtId="0" fontId="8" fillId="0" borderId="2" xfId="8" applyFont="1" applyBorder="1" applyAlignment="1">
      <alignment vertical="center" wrapText="1"/>
    </xf>
    <xf numFmtId="0" fontId="13" fillId="0" borderId="27" xfId="8" applyFont="1" applyBorder="1" applyAlignment="1">
      <alignment horizontal="left" vertical="center" wrapText="1" indent="1"/>
    </xf>
    <xf numFmtId="0" fontId="18" fillId="0" borderId="27" xfId="5" applyFont="1" applyBorder="1" applyAlignment="1">
      <alignment horizontal="left" vertical="center" wrapText="1" indent="1"/>
    </xf>
    <xf numFmtId="166" fontId="13" fillId="0" borderId="34" xfId="8" applyNumberFormat="1" applyFont="1" applyBorder="1" applyAlignment="1" applyProtection="1">
      <alignment horizontal="right" vertical="center" wrapText="1" indent="1"/>
      <protection locked="0"/>
    </xf>
    <xf numFmtId="166" fontId="14" fillId="0" borderId="5" xfId="5" applyNumberFormat="1" applyFont="1" applyBorder="1" applyAlignment="1">
      <alignment horizontal="right" vertical="center" wrapText="1" indent="1"/>
    </xf>
    <xf numFmtId="166" fontId="15" fillId="0" borderId="5" xfId="5" quotePrefix="1" applyNumberFormat="1" applyFont="1" applyBorder="1" applyAlignment="1">
      <alignment horizontal="right" vertical="center" wrapText="1" indent="1"/>
    </xf>
    <xf numFmtId="0" fontId="20" fillId="0" borderId="0" xfId="8" applyFont="1"/>
    <xf numFmtId="0" fontId="14" fillId="0" borderId="29" xfId="5" applyFont="1" applyBorder="1" applyAlignment="1">
      <alignment horizontal="left" vertical="center" wrapText="1" indent="1"/>
    </xf>
    <xf numFmtId="0" fontId="15" fillId="0" borderId="13" xfId="5" applyFont="1" applyBorder="1" applyAlignment="1">
      <alignment horizontal="left" vertical="center" wrapText="1" indent="1"/>
    </xf>
    <xf numFmtId="0" fontId="12" fillId="0" borderId="0" xfId="8" applyAlignment="1">
      <alignment horizontal="right" vertical="center" indent="1"/>
    </xf>
    <xf numFmtId="0" fontId="5" fillId="0" borderId="0" xfId="8" applyFont="1" applyAlignment="1">
      <alignment horizontal="center" vertical="center" wrapText="1"/>
    </xf>
    <xf numFmtId="0" fontId="5" fillId="0" borderId="0" xfId="8" applyFont="1" applyAlignment="1">
      <alignment vertical="center" wrapText="1"/>
    </xf>
    <xf numFmtId="166" fontId="5" fillId="0" borderId="0" xfId="8" applyNumberFormat="1" applyFont="1" applyAlignment="1">
      <alignment horizontal="right" vertical="center" wrapText="1" indent="1"/>
    </xf>
    <xf numFmtId="166" fontId="5" fillId="0" borderId="0" xfId="5" applyNumberFormat="1" applyFont="1" applyAlignment="1">
      <alignment horizontal="centerContinuous" vertical="center" wrapText="1"/>
    </xf>
    <xf numFmtId="166" fontId="1" fillId="0" borderId="0" xfId="5" applyNumberFormat="1" applyAlignment="1">
      <alignment horizontal="centerContinuous" vertical="center"/>
    </xf>
    <xf numFmtId="166" fontId="1" fillId="0" borderId="0" xfId="5" applyNumberFormat="1" applyAlignment="1">
      <alignment horizontal="center" vertical="center" wrapText="1"/>
    </xf>
    <xf numFmtId="166" fontId="6" fillId="0" borderId="0" xfId="5" applyNumberFormat="1" applyFont="1" applyAlignment="1">
      <alignment horizontal="right" vertical="center"/>
    </xf>
    <xf numFmtId="166" fontId="4" fillId="0" borderId="1" xfId="5" applyNumberFormat="1" applyFont="1" applyBorder="1" applyAlignment="1">
      <alignment horizontal="centerContinuous" vertical="center" wrapText="1"/>
    </xf>
    <xf numFmtId="166" fontId="4" fillId="0" borderId="2" xfId="5" applyNumberFormat="1" applyFont="1" applyBorder="1" applyAlignment="1">
      <alignment horizontal="centerContinuous" vertical="center" wrapText="1"/>
    </xf>
    <xf numFmtId="166" fontId="4" fillId="0" borderId="5" xfId="5" applyNumberFormat="1" applyFont="1" applyBorder="1" applyAlignment="1">
      <alignment horizontal="centerContinuous" vertical="center" wrapText="1"/>
    </xf>
    <xf numFmtId="166" fontId="4" fillId="0" borderId="1" xfId="5" applyNumberFormat="1" applyFont="1" applyBorder="1" applyAlignment="1">
      <alignment horizontal="center" vertical="center" wrapText="1"/>
    </xf>
    <xf numFmtId="166" fontId="7" fillId="0" borderId="0" xfId="5" applyNumberFormat="1" applyFont="1" applyAlignment="1">
      <alignment horizontal="center" vertical="center" wrapText="1"/>
    </xf>
    <xf numFmtId="166" fontId="9" fillId="0" borderId="35" xfId="5" applyNumberFormat="1" applyFont="1" applyBorder="1" applyAlignment="1">
      <alignment horizontal="center" vertical="center" wrapText="1"/>
    </xf>
    <xf numFmtId="166" fontId="9" fillId="0" borderId="1" xfId="5" applyNumberFormat="1" applyFont="1" applyBorder="1" applyAlignment="1">
      <alignment horizontal="center" vertical="center" wrapText="1"/>
    </xf>
    <xf numFmtId="166" fontId="9" fillId="0" borderId="2" xfId="5" applyNumberFormat="1" applyFont="1" applyBorder="1" applyAlignment="1">
      <alignment horizontal="center" vertical="center" wrapText="1"/>
    </xf>
    <xf numFmtId="166" fontId="9" fillId="0" borderId="5" xfId="5" applyNumberFormat="1" applyFont="1" applyBorder="1" applyAlignment="1">
      <alignment horizontal="center" vertical="center" wrapText="1"/>
    </xf>
    <xf numFmtId="166" fontId="9" fillId="0" borderId="0" xfId="5" applyNumberFormat="1" applyFont="1" applyAlignment="1">
      <alignment horizontal="center" vertical="center" wrapText="1"/>
    </xf>
    <xf numFmtId="166" fontId="1" fillId="0" borderId="36" xfId="5" applyNumberFormat="1" applyBorder="1" applyAlignment="1">
      <alignment horizontal="left" vertical="center" wrapText="1" indent="1"/>
    </xf>
    <xf numFmtId="166" fontId="13" fillId="0" borderId="10" xfId="5" applyNumberFormat="1" applyFont="1" applyBorder="1" applyAlignment="1">
      <alignment horizontal="left" vertical="center" wrapText="1" indent="1"/>
    </xf>
    <xf numFmtId="166" fontId="13" fillId="0" borderId="9" xfId="5" applyNumberFormat="1" applyFont="1" applyBorder="1" applyAlignment="1" applyProtection="1">
      <alignment horizontal="right" vertical="center" wrapText="1" indent="1"/>
      <protection locked="0"/>
    </xf>
    <xf numFmtId="166" fontId="13" fillId="0" borderId="11" xfId="5" applyNumberFormat="1" applyFont="1" applyBorder="1" applyAlignment="1" applyProtection="1">
      <alignment horizontal="right" vertical="center" wrapText="1" indent="1"/>
      <protection locked="0"/>
    </xf>
    <xf numFmtId="166" fontId="1" fillId="0" borderId="37" xfId="5" applyNumberFormat="1" applyBorder="1" applyAlignment="1">
      <alignment horizontal="left" vertical="center" wrapText="1" indent="1"/>
    </xf>
    <xf numFmtId="166" fontId="13" fillId="0" borderId="6" xfId="5" applyNumberFormat="1" applyFont="1" applyBorder="1" applyAlignment="1">
      <alignment horizontal="left" vertical="center" wrapText="1" indent="1"/>
    </xf>
    <xf numFmtId="166" fontId="13" fillId="0" borderId="7" xfId="5" applyNumberFormat="1" applyFont="1" applyBorder="1" applyAlignment="1" applyProtection="1">
      <alignment horizontal="right" vertical="center" wrapText="1" indent="1"/>
      <protection locked="0"/>
    </xf>
    <xf numFmtId="166" fontId="13" fillId="0" borderId="38" xfId="5" applyNumberFormat="1" applyFont="1" applyBorder="1" applyAlignment="1">
      <alignment horizontal="left" vertical="center" wrapText="1" indent="1"/>
    </xf>
    <xf numFmtId="166" fontId="13" fillId="0" borderId="39" xfId="5" applyNumberFormat="1" applyFont="1" applyBorder="1" applyAlignment="1" applyProtection="1">
      <alignment horizontal="right" vertical="center" wrapText="1" indent="1"/>
      <protection locked="0"/>
    </xf>
    <xf numFmtId="166" fontId="13" fillId="0" borderId="6" xfId="5" applyNumberFormat="1" applyFont="1" applyBorder="1" applyAlignment="1" applyProtection="1">
      <alignment horizontal="left" vertical="center" wrapText="1" indent="1"/>
      <protection locked="0"/>
    </xf>
    <xf numFmtId="166" fontId="11" fillId="0" borderId="0" xfId="5" applyNumberFormat="1" applyFont="1" applyAlignment="1" applyProtection="1">
      <alignment horizontal="left" vertical="center" wrapText="1" indent="1"/>
      <protection locked="0"/>
    </xf>
    <xf numFmtId="166" fontId="13" fillId="0" borderId="26" xfId="5" applyNumberFormat="1" applyFont="1" applyBorder="1" applyAlignment="1" applyProtection="1">
      <alignment horizontal="left" vertical="center" wrapText="1" indent="1"/>
      <protection locked="0"/>
    </xf>
    <xf numFmtId="166" fontId="13" fillId="0" borderId="27" xfId="5" applyNumberFormat="1" applyFont="1" applyBorder="1" applyAlignment="1" applyProtection="1">
      <alignment horizontal="right" vertical="center" wrapText="1" indent="1"/>
      <protection locked="0"/>
    </xf>
    <xf numFmtId="166" fontId="13" fillId="0" borderId="28" xfId="5" applyNumberFormat="1" applyFont="1" applyBorder="1" applyAlignment="1" applyProtection="1">
      <alignment horizontal="right" vertical="center" wrapText="1" indent="1"/>
      <protection locked="0"/>
    </xf>
    <xf numFmtId="166" fontId="22" fillId="0" borderId="35" xfId="5" applyNumberFormat="1" applyFont="1" applyBorder="1" applyAlignment="1">
      <alignment horizontal="left" vertical="center" wrapText="1" indent="1"/>
    </xf>
    <xf numFmtId="166" fontId="9" fillId="0" borderId="1" xfId="5" applyNumberFormat="1" applyFont="1" applyBorder="1" applyAlignment="1">
      <alignment horizontal="left" vertical="center" wrapText="1" indent="1"/>
    </xf>
    <xf numFmtId="166" fontId="9" fillId="0" borderId="2" xfId="5" applyNumberFormat="1" applyFont="1" applyBorder="1" applyAlignment="1">
      <alignment horizontal="right" vertical="center" wrapText="1" indent="1"/>
    </xf>
    <xf numFmtId="166" fontId="1" fillId="0" borderId="40" xfId="5" applyNumberFormat="1" applyBorder="1" applyAlignment="1">
      <alignment horizontal="left" vertical="center" wrapText="1" indent="1"/>
    </xf>
    <xf numFmtId="166" fontId="11" fillId="0" borderId="20" xfId="5" applyNumberFormat="1" applyFont="1" applyBorder="1" applyAlignment="1">
      <alignment horizontal="left" vertical="center" wrapText="1" indent="1"/>
    </xf>
    <xf numFmtId="166" fontId="23" fillId="0" borderId="21" xfId="5" applyNumberFormat="1" applyFont="1" applyBorder="1" applyAlignment="1">
      <alignment horizontal="right" vertical="center" wrapText="1" indent="1"/>
    </xf>
    <xf numFmtId="166" fontId="11" fillId="0" borderId="6" xfId="5" applyNumberFormat="1" applyFont="1" applyBorder="1" applyAlignment="1">
      <alignment horizontal="left" vertical="center" wrapText="1" indent="1"/>
    </xf>
    <xf numFmtId="166" fontId="11" fillId="0" borderId="7" xfId="5" applyNumberFormat="1" applyFont="1" applyBorder="1" applyAlignment="1" applyProtection="1">
      <alignment horizontal="right" vertical="center" wrapText="1" indent="1"/>
      <protection locked="0"/>
    </xf>
    <xf numFmtId="166" fontId="23" fillId="0" borderId="7" xfId="5" applyNumberFormat="1" applyFont="1" applyBorder="1" applyAlignment="1">
      <alignment horizontal="right" vertical="center" wrapText="1" indent="1"/>
    </xf>
    <xf numFmtId="166" fontId="11" fillId="0" borderId="21" xfId="5" applyNumberFormat="1" applyFont="1" applyBorder="1" applyAlignment="1" applyProtection="1">
      <alignment horizontal="right" vertical="center" wrapText="1" indent="1"/>
      <protection locked="0"/>
    </xf>
    <xf numFmtId="166" fontId="22" fillId="0" borderId="1" xfId="5" applyNumberFormat="1" applyFont="1" applyBorder="1" applyAlignment="1">
      <alignment horizontal="left" vertical="center" wrapText="1" indent="1"/>
    </xf>
    <xf numFmtId="166" fontId="22" fillId="0" borderId="15" xfId="5" applyNumberFormat="1" applyFont="1" applyBorder="1" applyAlignment="1">
      <alignment horizontal="right" vertical="center" wrapText="1" indent="1"/>
    </xf>
    <xf numFmtId="166" fontId="13" fillId="0" borderId="20" xfId="5" applyNumberFormat="1" applyFont="1" applyBorder="1" applyAlignment="1" applyProtection="1">
      <alignment horizontal="left" vertical="center" wrapText="1" indent="1"/>
      <protection locked="0"/>
    </xf>
    <xf numFmtId="166" fontId="13" fillId="0" borderId="41" xfId="5" applyNumberFormat="1" applyFont="1" applyBorder="1" applyAlignment="1" applyProtection="1">
      <alignment horizontal="right" vertical="center" wrapText="1" indent="1"/>
      <protection locked="0"/>
    </xf>
    <xf numFmtId="166" fontId="13" fillId="0" borderId="20" xfId="5" applyNumberFormat="1" applyFont="1" applyBorder="1" applyAlignment="1">
      <alignment horizontal="left" vertical="center" wrapText="1" indent="1"/>
    </xf>
    <xf numFmtId="166" fontId="13" fillId="0" borderId="12" xfId="5" applyNumberFormat="1" applyFont="1" applyBorder="1" applyAlignment="1" applyProtection="1">
      <alignment horizontal="right" vertical="center" wrapText="1" indent="1"/>
      <protection locked="0"/>
    </xf>
    <xf numFmtId="166" fontId="23" fillId="0" borderId="20" xfId="5" applyNumberFormat="1" applyFont="1" applyBorder="1" applyAlignment="1">
      <alignment horizontal="left" vertical="center" wrapText="1" indent="1"/>
    </xf>
    <xf numFmtId="166" fontId="23" fillId="0" borderId="9" xfId="5" applyNumberFormat="1" applyFont="1" applyBorder="1" applyAlignment="1">
      <alignment horizontal="right" vertical="center" wrapText="1" indent="1"/>
    </xf>
    <xf numFmtId="166" fontId="11" fillId="0" borderId="6" xfId="5" applyNumberFormat="1" applyFont="1" applyBorder="1" applyAlignment="1">
      <alignment horizontal="left" vertical="center" wrapText="1" indent="2"/>
    </xf>
    <xf numFmtId="166" fontId="11" fillId="0" borderId="7" xfId="5" applyNumberFormat="1" applyFont="1" applyBorder="1" applyAlignment="1">
      <alignment horizontal="left" vertical="center" wrapText="1" indent="2"/>
    </xf>
    <xf numFmtId="166" fontId="23" fillId="0" borderId="7" xfId="5" applyNumberFormat="1" applyFont="1" applyBorder="1" applyAlignment="1">
      <alignment horizontal="left" vertical="center" wrapText="1" indent="1"/>
    </xf>
    <xf numFmtId="166" fontId="11" fillId="0" borderId="10" xfId="5" applyNumberFormat="1" applyFont="1" applyBorder="1" applyAlignment="1">
      <alignment horizontal="left" vertical="center" wrapText="1" indent="1"/>
    </xf>
    <xf numFmtId="166" fontId="11" fillId="0" borderId="10" xfId="5" applyNumberFormat="1" applyFont="1" applyBorder="1" applyAlignment="1" applyProtection="1">
      <alignment horizontal="left" vertical="center" wrapText="1" indent="1"/>
      <protection locked="0"/>
    </xf>
    <xf numFmtId="166" fontId="13" fillId="0" borderId="10" xfId="5" applyNumberFormat="1" applyFont="1" applyBorder="1" applyAlignment="1" applyProtection="1">
      <alignment horizontal="left" vertical="center" wrapText="1" indent="1"/>
      <protection locked="0"/>
    </xf>
    <xf numFmtId="166" fontId="13" fillId="0" borderId="10" xfId="5" applyNumberFormat="1" applyFont="1" applyBorder="1" applyAlignment="1">
      <alignment horizontal="left" vertical="center" wrapText="1" indent="2"/>
    </xf>
    <xf numFmtId="166" fontId="13" fillId="0" borderId="26" xfId="5" applyNumberFormat="1" applyFont="1" applyBorder="1" applyAlignment="1">
      <alignment horizontal="left" vertical="center" wrapText="1" indent="2"/>
    </xf>
    <xf numFmtId="0" fontId="4" fillId="0" borderId="16" xfId="8" applyFont="1" applyBorder="1" applyAlignment="1">
      <alignment horizontal="center" vertical="center" wrapText="1"/>
    </xf>
    <xf numFmtId="166" fontId="8" fillId="0" borderId="15" xfId="8" applyNumberFormat="1" applyFont="1" applyBorder="1" applyAlignment="1">
      <alignment horizontal="right" vertical="center" wrapText="1" indent="1"/>
    </xf>
    <xf numFmtId="166" fontId="13" fillId="0" borderId="42" xfId="8" applyNumberFormat="1" applyFont="1" applyBorder="1" applyAlignment="1" applyProtection="1">
      <alignment horizontal="right" vertical="center" wrapText="1" indent="1"/>
      <protection locked="0"/>
    </xf>
    <xf numFmtId="166" fontId="13" fillId="0" borderId="42" xfId="8" applyNumberFormat="1" applyFont="1" applyBorder="1" applyAlignment="1">
      <alignment horizontal="right" vertical="center" wrapText="1" indent="1"/>
    </xf>
    <xf numFmtId="0" fontId="8" fillId="0" borderId="5" xfId="5" applyFont="1" applyBorder="1" applyAlignment="1">
      <alignment horizontal="center" vertical="center" wrapText="1"/>
    </xf>
    <xf numFmtId="166" fontId="13" fillId="0" borderId="12" xfId="8" applyNumberFormat="1" applyFont="1" applyBorder="1" applyAlignment="1" applyProtection="1">
      <alignment horizontal="right" vertical="center" wrapText="1" indent="1"/>
      <protection locked="0"/>
    </xf>
    <xf numFmtId="166" fontId="12" fillId="0" borderId="0" xfId="8" applyNumberFormat="1" applyAlignment="1">
      <alignment horizontal="right" vertical="center" indent="1"/>
    </xf>
    <xf numFmtId="0" fontId="8" fillId="0" borderId="16" xfId="8" applyFont="1" applyBorder="1" applyAlignment="1">
      <alignment horizontal="left" vertical="center" wrapText="1" indent="1"/>
    </xf>
    <xf numFmtId="49" fontId="13" fillId="0" borderId="54" xfId="8" applyNumberFormat="1" applyFont="1" applyBorder="1" applyAlignment="1">
      <alignment horizontal="left" vertical="center" wrapText="1" indent="1"/>
    </xf>
    <xf numFmtId="49" fontId="13" fillId="0" borderId="33" xfId="8" applyNumberFormat="1" applyFont="1" applyBorder="1" applyAlignment="1">
      <alignment horizontal="left" vertical="center" wrapText="1" indent="1"/>
    </xf>
    <xf numFmtId="49" fontId="13" fillId="0" borderId="60" xfId="8" applyNumberFormat="1" applyFont="1" applyBorder="1" applyAlignment="1">
      <alignment horizontal="left" vertical="center" wrapText="1" indent="1"/>
    </xf>
    <xf numFmtId="0" fontId="14" fillId="0" borderId="61" xfId="5" applyFont="1" applyBorder="1" applyAlignment="1">
      <alignment wrapText="1"/>
    </xf>
    <xf numFmtId="0" fontId="8" fillId="0" borderId="62" xfId="8" applyFont="1" applyBorder="1" applyAlignment="1">
      <alignment horizontal="left" vertical="center" wrapText="1" indent="1"/>
    </xf>
    <xf numFmtId="49" fontId="13" fillId="0" borderId="63" xfId="8" applyNumberFormat="1" applyFont="1" applyBorder="1" applyAlignment="1">
      <alignment horizontal="left" vertical="center" wrapText="1" indent="1"/>
    </xf>
    <xf numFmtId="49" fontId="13" fillId="0" borderId="64" xfId="8" applyNumberFormat="1" applyFont="1" applyBorder="1" applyAlignment="1">
      <alignment horizontal="left" vertical="center" wrapText="1" indent="1"/>
    </xf>
    <xf numFmtId="0" fontId="14" fillId="0" borderId="61" xfId="5" applyFont="1" applyBorder="1" applyAlignment="1">
      <alignment horizontal="left" vertical="center" wrapText="1" indent="1"/>
    </xf>
    <xf numFmtId="49" fontId="13" fillId="0" borderId="55" xfId="8" applyNumberFormat="1" applyFont="1" applyBorder="1" applyAlignment="1">
      <alignment horizontal="left" vertical="center" wrapText="1" indent="1"/>
    </xf>
    <xf numFmtId="49" fontId="13" fillId="0" borderId="7" xfId="8" applyNumberFormat="1" applyFont="1" applyBorder="1" applyAlignment="1">
      <alignment horizontal="left" vertical="center" wrapText="1" indent="1"/>
    </xf>
    <xf numFmtId="166" fontId="13" fillId="0" borderId="65" xfId="8" applyNumberFormat="1" applyFont="1" applyBorder="1" applyAlignment="1" applyProtection="1">
      <alignment horizontal="right" vertical="center" wrapText="1" indent="1"/>
      <protection locked="0"/>
    </xf>
    <xf numFmtId="0" fontId="13" fillId="0" borderId="41" xfId="8" applyFont="1" applyBorder="1" applyAlignment="1">
      <alignment horizontal="left" vertical="center" wrapText="1" indent="1"/>
    </xf>
    <xf numFmtId="0" fontId="2" fillId="0" borderId="0" xfId="7" applyFont="1"/>
    <xf numFmtId="0" fontId="5" fillId="0" borderId="0" xfId="7" applyFont="1" applyAlignment="1">
      <alignment horizontal="center"/>
    </xf>
    <xf numFmtId="0" fontId="5" fillId="3" borderId="62" xfId="7" applyFont="1" applyFill="1" applyBorder="1" applyAlignment="1">
      <alignment horizontal="center" vertical="top" wrapText="1"/>
    </xf>
    <xf numFmtId="0" fontId="5" fillId="3" borderId="64" xfId="7" applyFont="1" applyFill="1" applyBorder="1" applyAlignment="1">
      <alignment horizontal="center" vertical="top" wrapText="1"/>
    </xf>
    <xf numFmtId="167" fontId="2" fillId="0" borderId="0" xfId="3" applyNumberFormat="1" applyFont="1"/>
    <xf numFmtId="0" fontId="5" fillId="3" borderId="61" xfId="7" applyFont="1" applyFill="1" applyBorder="1" applyAlignment="1">
      <alignment horizontal="center" vertical="top" wrapText="1"/>
    </xf>
    <xf numFmtId="0" fontId="5" fillId="0" borderId="20" xfId="7" applyFont="1" applyBorder="1" applyAlignment="1">
      <alignment horizontal="center" vertical="top" wrapText="1"/>
    </xf>
    <xf numFmtId="0" fontId="2" fillId="0" borderId="0" xfId="7" applyFont="1" applyAlignment="1">
      <alignment horizontal="center" vertical="top" wrapText="1"/>
    </xf>
    <xf numFmtId="0" fontId="2" fillId="0" borderId="21" xfId="7" applyFont="1" applyBorder="1" applyAlignment="1">
      <alignment horizontal="center" vertical="top" wrapText="1"/>
    </xf>
    <xf numFmtId="0" fontId="5" fillId="0" borderId="0" xfId="7" applyFont="1" applyAlignment="1">
      <alignment vertical="top" wrapText="1"/>
    </xf>
    <xf numFmtId="167" fontId="2" fillId="0" borderId="12" xfId="3" applyNumberFormat="1" applyFont="1" applyBorder="1" applyAlignment="1">
      <alignment horizontal="center" vertical="top" wrapText="1"/>
    </xf>
    <xf numFmtId="0" fontId="5" fillId="0" borderId="0" xfId="7" applyFont="1" applyAlignment="1">
      <alignment horizontal="center" vertical="top" wrapText="1"/>
    </xf>
    <xf numFmtId="0" fontId="2" fillId="0" borderId="0" xfId="7" applyFont="1" applyAlignment="1">
      <alignment vertical="top" wrapText="1"/>
    </xf>
    <xf numFmtId="167" fontId="2" fillId="0" borderId="0" xfId="7" applyNumberFormat="1" applyFont="1"/>
    <xf numFmtId="0" fontId="2" fillId="0" borderId="6" xfId="7" applyFont="1" applyBorder="1" applyAlignment="1">
      <alignment horizontal="center" vertical="top" wrapText="1"/>
    </xf>
    <xf numFmtId="0" fontId="2" fillId="0" borderId="59" xfId="7" applyFont="1" applyBorder="1" applyAlignment="1">
      <alignment horizontal="center" vertical="top" wrapText="1"/>
    </xf>
    <xf numFmtId="0" fontId="2" fillId="0" borderId="7" xfId="7" applyFont="1" applyBorder="1" applyAlignment="1">
      <alignment horizontal="center" vertical="top" wrapText="1"/>
    </xf>
    <xf numFmtId="0" fontId="5" fillId="0" borderId="59" xfId="7" applyFont="1" applyBorder="1" applyAlignment="1">
      <alignment vertical="top" wrapText="1"/>
    </xf>
    <xf numFmtId="167" fontId="5" fillId="0" borderId="8" xfId="3" applyNumberFormat="1" applyFont="1" applyBorder="1" applyAlignment="1">
      <alignment horizontal="center" vertical="top" wrapText="1"/>
    </xf>
    <xf numFmtId="0" fontId="2" fillId="0" borderId="26" xfId="7" applyFont="1" applyBorder="1" applyAlignment="1">
      <alignment horizontal="center" vertical="top" wrapText="1"/>
    </xf>
    <xf numFmtId="0" fontId="2" fillId="0" borderId="27" xfId="7" applyFont="1" applyBorder="1" applyAlignment="1">
      <alignment horizontal="center" vertical="top" wrapText="1"/>
    </xf>
    <xf numFmtId="0" fontId="2" fillId="0" borderId="38" xfId="7" applyFont="1" applyBorder="1" applyAlignment="1">
      <alignment horizontal="center" vertical="top" wrapText="1"/>
    </xf>
    <xf numFmtId="0" fontId="2" fillId="0" borderId="41" xfId="7" applyFont="1" applyBorder="1" applyAlignment="1">
      <alignment horizontal="center" vertical="top" wrapText="1"/>
    </xf>
    <xf numFmtId="0" fontId="2" fillId="0" borderId="41" xfId="7" applyFont="1" applyBorder="1" applyAlignment="1">
      <alignment vertical="top" wrapText="1"/>
    </xf>
    <xf numFmtId="167" fontId="2" fillId="0" borderId="11" xfId="3" applyNumberFormat="1" applyFont="1" applyBorder="1" applyAlignment="1">
      <alignment horizontal="center" vertical="top" wrapText="1"/>
    </xf>
    <xf numFmtId="167" fontId="2" fillId="0" borderId="40" xfId="3" applyNumberFormat="1" applyFont="1" applyBorder="1" applyAlignment="1">
      <alignment horizontal="center" vertical="center" wrapText="1"/>
    </xf>
    <xf numFmtId="167" fontId="2" fillId="0" borderId="0" xfId="3" applyNumberFormat="1" applyFont="1" applyAlignment="1">
      <alignment horizontal="center" vertical="center" wrapText="1"/>
    </xf>
    <xf numFmtId="0" fontId="2" fillId="0" borderId="0" xfId="5" applyFont="1"/>
    <xf numFmtId="167" fontId="2" fillId="0" borderId="28" xfId="3" applyNumberFormat="1" applyFont="1" applyBorder="1" applyAlignment="1">
      <alignment horizontal="center" vertical="top" wrapText="1"/>
    </xf>
    <xf numFmtId="0" fontId="2" fillId="0" borderId="17" xfId="7" applyFont="1" applyBorder="1" applyAlignment="1">
      <alignment horizontal="center" vertical="top" wrapText="1"/>
    </xf>
    <xf numFmtId="0" fontId="2" fillId="0" borderId="49" xfId="7" applyFont="1" applyBorder="1" applyAlignment="1">
      <alignment horizontal="center" vertical="top" wrapText="1"/>
    </xf>
    <xf numFmtId="0" fontId="5" fillId="0" borderId="49" xfId="7" applyFont="1" applyBorder="1" applyAlignment="1">
      <alignment vertical="top" wrapText="1"/>
    </xf>
    <xf numFmtId="167" fontId="5" fillId="0" borderId="5" xfId="3" applyNumberFormat="1" applyFont="1" applyBorder="1" applyAlignment="1">
      <alignment horizontal="center" vertical="top" wrapText="1"/>
    </xf>
    <xf numFmtId="167" fontId="2" fillId="0" borderId="65" xfId="7" applyNumberFormat="1" applyFont="1" applyBorder="1" applyAlignment="1">
      <alignment horizontal="center" vertical="top" wrapText="1"/>
    </xf>
    <xf numFmtId="0" fontId="20" fillId="0" borderId="50" xfId="7" applyFont="1" applyBorder="1" applyAlignment="1">
      <alignment horizontal="center" vertical="top" wrapText="1"/>
    </xf>
    <xf numFmtId="0" fontId="2" fillId="0" borderId="24" xfId="7" applyFont="1" applyBorder="1" applyAlignment="1">
      <alignment horizontal="center" vertical="top" wrapText="1"/>
    </xf>
    <xf numFmtId="167" fontId="5" fillId="0" borderId="25" xfId="3" applyNumberFormat="1" applyFont="1" applyBorder="1" applyAlignment="1">
      <alignment horizontal="center" vertical="top" wrapText="1"/>
    </xf>
    <xf numFmtId="0" fontId="26" fillId="0" borderId="41" xfId="5" applyFont="1" applyBorder="1"/>
    <xf numFmtId="167" fontId="5" fillId="0" borderId="12" xfId="3" applyNumberFormat="1" applyFont="1" applyBorder="1" applyAlignment="1">
      <alignment horizontal="center" vertical="top" wrapText="1"/>
    </xf>
    <xf numFmtId="0" fontId="12" fillId="0" borderId="21" xfId="7" applyFont="1" applyBorder="1" applyAlignment="1">
      <alignment horizontal="center" vertical="top" wrapText="1"/>
    </xf>
    <xf numFmtId="0" fontId="12" fillId="0" borderId="41" xfId="7" applyFont="1" applyBorder="1" applyAlignment="1">
      <alignment vertical="top" wrapText="1"/>
    </xf>
    <xf numFmtId="167" fontId="12" fillId="0" borderId="12" xfId="3" applyNumberFormat="1" applyFont="1" applyBorder="1" applyAlignment="1">
      <alignment horizontal="center" vertical="top" wrapText="1"/>
    </xf>
    <xf numFmtId="0" fontId="5" fillId="0" borderId="23" xfId="7" applyFont="1" applyBorder="1" applyAlignment="1">
      <alignment horizontal="center" vertical="top" wrapText="1"/>
    </xf>
    <xf numFmtId="0" fontId="2" fillId="0" borderId="43" xfId="7" applyFont="1" applyBorder="1" applyAlignment="1">
      <alignment horizontal="center" vertical="top" wrapText="1"/>
    </xf>
    <xf numFmtId="0" fontId="5" fillId="0" borderId="43" xfId="7" applyFont="1" applyBorder="1" applyAlignment="1">
      <alignment horizontal="left" vertical="center" wrapText="1"/>
    </xf>
    <xf numFmtId="167" fontId="2" fillId="0" borderId="66" xfId="3" applyNumberFormat="1" applyFont="1" applyBorder="1" applyAlignment="1">
      <alignment horizontal="center" vertical="center" wrapText="1"/>
    </xf>
    <xf numFmtId="0" fontId="2" fillId="0" borderId="0" xfId="7" applyFont="1" applyAlignment="1">
      <alignment horizontal="left" vertical="center" wrapText="1"/>
    </xf>
    <xf numFmtId="167" fontId="5" fillId="0" borderId="35" xfId="3" applyNumberFormat="1" applyFont="1" applyBorder="1" applyAlignment="1">
      <alignment horizontal="center" vertical="top" wrapText="1"/>
    </xf>
    <xf numFmtId="167" fontId="5" fillId="0" borderId="0" xfId="3" applyNumberFormat="1" applyFont="1" applyAlignment="1">
      <alignment horizontal="center" vertical="top" wrapText="1"/>
    </xf>
    <xf numFmtId="0" fontId="2" fillId="0" borderId="1" xfId="7" applyFont="1" applyBorder="1" applyAlignment="1">
      <alignment horizontal="center" vertical="top" wrapText="1"/>
    </xf>
    <xf numFmtId="0" fontId="2" fillId="0" borderId="2" xfId="7" applyFont="1" applyBorder="1" applyAlignment="1">
      <alignment horizontal="center" vertical="top" wrapText="1"/>
    </xf>
    <xf numFmtId="0" fontId="20" fillId="0" borderId="41" xfId="7" applyFont="1" applyBorder="1" applyAlignment="1">
      <alignment vertical="top" wrapText="1"/>
    </xf>
    <xf numFmtId="0" fontId="20" fillId="0" borderId="21" xfId="7" applyFont="1" applyBorder="1" applyAlignment="1">
      <alignment vertical="top" wrapText="1"/>
    </xf>
    <xf numFmtId="0" fontId="12" fillId="0" borderId="13" xfId="7" applyFont="1" applyBorder="1" applyAlignment="1">
      <alignment horizontal="center" vertical="top" wrapText="1"/>
    </xf>
    <xf numFmtId="167" fontId="12" fillId="0" borderId="56" xfId="3" applyNumberFormat="1" applyFont="1" applyBorder="1" applyAlignment="1">
      <alignment horizontal="center" vertical="top" wrapText="1"/>
    </xf>
    <xf numFmtId="0" fontId="5" fillId="0" borderId="0" xfId="7" applyFont="1" applyAlignment="1">
      <alignment horizontal="left" vertical="center" wrapText="1"/>
    </xf>
    <xf numFmtId="0" fontId="5" fillId="0" borderId="0" xfId="7" applyFont="1" applyAlignment="1">
      <alignment vertical="center" wrapText="1"/>
    </xf>
    <xf numFmtId="167" fontId="5" fillId="0" borderId="12" xfId="3" applyNumberFormat="1" applyFont="1" applyBorder="1" applyAlignment="1">
      <alignment horizontal="center" vertical="center" wrapText="1"/>
    </xf>
    <xf numFmtId="0" fontId="2" fillId="0" borderId="21" xfId="7" applyFont="1" applyBorder="1" applyAlignment="1">
      <alignment vertical="center" wrapText="1"/>
    </xf>
    <xf numFmtId="167" fontId="2" fillId="0" borderId="12" xfId="3" applyNumberFormat="1" applyFont="1" applyBorder="1" applyAlignment="1">
      <alignment horizontal="center" vertical="center" wrapText="1"/>
    </xf>
    <xf numFmtId="0" fontId="2" fillId="0" borderId="41" xfId="7" applyFont="1" applyBorder="1" applyAlignment="1">
      <alignment vertical="center" wrapText="1"/>
    </xf>
    <xf numFmtId="0" fontId="20" fillId="0" borderId="23" xfId="7" applyFont="1" applyBorder="1" applyAlignment="1">
      <alignment horizontal="center" vertical="top" wrapText="1"/>
    </xf>
    <xf numFmtId="0" fontId="20" fillId="0" borderId="24" xfId="7" applyFont="1" applyBorder="1" applyAlignment="1">
      <alignment horizontal="center" vertical="top" wrapText="1"/>
    </xf>
    <xf numFmtId="0" fontId="20" fillId="0" borderId="62" xfId="7" applyFont="1" applyBorder="1" applyAlignment="1">
      <alignment horizontal="center" vertical="top" wrapText="1"/>
    </xf>
    <xf numFmtId="0" fontId="20" fillId="0" borderId="24" xfId="7" applyFont="1" applyBorder="1" applyAlignment="1">
      <alignment vertical="top" wrapText="1"/>
    </xf>
    <xf numFmtId="167" fontId="20" fillId="0" borderId="44" xfId="3" applyNumberFormat="1" applyFont="1" applyBorder="1" applyAlignment="1">
      <alignment horizontal="center" vertical="top" wrapText="1"/>
    </xf>
    <xf numFmtId="0" fontId="20" fillId="0" borderId="0" xfId="7" applyFont="1"/>
    <xf numFmtId="0" fontId="2" fillId="0" borderId="41" xfId="7" applyFont="1" applyBorder="1" applyAlignment="1">
      <alignment horizontal="right" vertical="top" wrapText="1"/>
    </xf>
    <xf numFmtId="167" fontId="12" fillId="0" borderId="65" xfId="3" applyNumberFormat="1" applyFont="1" applyBorder="1" applyAlignment="1">
      <alignment horizontal="center" vertical="top" wrapText="1"/>
    </xf>
    <xf numFmtId="0" fontId="2" fillId="0" borderId="21" xfId="7" applyFont="1" applyBorder="1" applyAlignment="1">
      <alignment horizontal="right" vertical="top" wrapText="1"/>
    </xf>
    <xf numFmtId="0" fontId="2" fillId="0" borderId="64" xfId="7" applyFont="1" applyBorder="1" applyAlignment="1">
      <alignment vertical="top" wrapText="1"/>
    </xf>
    <xf numFmtId="0" fontId="12" fillId="0" borderId="61" xfId="7" applyFont="1" applyBorder="1" applyAlignment="1">
      <alignment vertical="top" wrapText="1"/>
    </xf>
    <xf numFmtId="167" fontId="12" fillId="0" borderId="69" xfId="3" applyNumberFormat="1" applyFont="1" applyBorder="1" applyAlignment="1">
      <alignment horizontal="center" vertical="top" wrapText="1"/>
    </xf>
    <xf numFmtId="0" fontId="5" fillId="0" borderId="46" xfId="7" applyFont="1" applyBorder="1" applyAlignment="1">
      <alignment vertical="top" wrapText="1"/>
    </xf>
    <xf numFmtId="0" fontId="12" fillId="0" borderId="20" xfId="7" applyFont="1" applyBorder="1" applyAlignment="1">
      <alignment horizontal="center" vertical="top" wrapText="1"/>
    </xf>
    <xf numFmtId="0" fontId="12" fillId="0" borderId="41" xfId="7" applyFont="1" applyBorder="1" applyAlignment="1">
      <alignment horizontal="center" vertical="top" wrapText="1"/>
    </xf>
    <xf numFmtId="167" fontId="2" fillId="0" borderId="25" xfId="3" applyNumberFormat="1" applyFont="1" applyBorder="1" applyAlignment="1">
      <alignment horizontal="center" vertical="center" wrapText="1"/>
    </xf>
    <xf numFmtId="0" fontId="35" fillId="0" borderId="0" xfId="7" applyFont="1"/>
    <xf numFmtId="0" fontId="5" fillId="0" borderId="43" xfId="7" applyFont="1" applyBorder="1" applyAlignment="1">
      <alignment vertical="center" wrapText="1"/>
    </xf>
    <xf numFmtId="0" fontId="2" fillId="0" borderId="21" xfId="7" applyFont="1" applyBorder="1" applyAlignment="1">
      <alignment horizontal="center" vertical="center" wrapText="1"/>
    </xf>
    <xf numFmtId="0" fontId="2" fillId="0" borderId="0" xfId="5" applyFont="1" applyAlignment="1">
      <alignment vertical="top" wrapText="1"/>
    </xf>
    <xf numFmtId="0" fontId="5" fillId="0" borderId="21" xfId="7" applyFont="1" applyBorder="1" applyAlignment="1">
      <alignment horizontal="center" vertical="top" wrapText="1"/>
    </xf>
    <xf numFmtId="0" fontId="20" fillId="0" borderId="0" xfId="7" applyFont="1" applyAlignment="1">
      <alignment vertical="top" wrapText="1"/>
    </xf>
    <xf numFmtId="0" fontId="20" fillId="0" borderId="49" xfId="7" applyFont="1" applyBorder="1" applyAlignment="1">
      <alignment vertical="top" wrapText="1"/>
    </xf>
    <xf numFmtId="167" fontId="20" fillId="0" borderId="5" xfId="3" applyNumberFormat="1" applyFont="1" applyBorder="1" applyAlignment="1">
      <alignment horizontal="center" vertical="top" wrapText="1"/>
    </xf>
    <xf numFmtId="0" fontId="2" fillId="0" borderId="0" xfId="7" applyFont="1" applyAlignment="1">
      <alignment horizontal="center"/>
    </xf>
    <xf numFmtId="167" fontId="2" fillId="0" borderId="0" xfId="7" applyNumberFormat="1" applyFont="1" applyAlignment="1">
      <alignment horizontal="center"/>
    </xf>
    <xf numFmtId="0" fontId="5" fillId="0" borderId="64" xfId="7" applyFont="1" applyBorder="1" applyAlignment="1">
      <alignment horizontal="center"/>
    </xf>
    <xf numFmtId="0" fontId="5" fillId="3" borderId="43" xfId="7" applyFont="1" applyFill="1" applyBorder="1" applyAlignment="1">
      <alignment horizontal="center" vertical="top" wrapText="1"/>
    </xf>
    <xf numFmtId="0" fontId="5" fillId="3" borderId="0" xfId="7" applyFont="1" applyFill="1" applyAlignment="1">
      <alignment horizontal="center" vertical="top" wrapText="1"/>
    </xf>
    <xf numFmtId="0" fontId="2" fillId="3" borderId="48" xfId="7" applyFont="1" applyFill="1" applyBorder="1" applyAlignment="1">
      <alignment horizontal="justify" vertical="top" wrapText="1"/>
    </xf>
    <xf numFmtId="0" fontId="5" fillId="0" borderId="41" xfId="7" applyFont="1" applyBorder="1" applyAlignment="1">
      <alignment vertical="top" wrapText="1"/>
    </xf>
    <xf numFmtId="0" fontId="5" fillId="0" borderId="6" xfId="7" applyFont="1" applyBorder="1" applyAlignment="1">
      <alignment horizontal="center" vertical="top" wrapText="1"/>
    </xf>
    <xf numFmtId="0" fontId="5" fillId="0" borderId="7" xfId="7" applyFont="1" applyBorder="1" applyAlignment="1">
      <alignment horizontal="center" vertical="top" wrapText="1"/>
    </xf>
    <xf numFmtId="0" fontId="5" fillId="0" borderId="7" xfId="7" applyFont="1" applyBorder="1" applyAlignment="1">
      <alignment horizontal="right" vertical="top" wrapText="1"/>
    </xf>
    <xf numFmtId="0" fontId="5" fillId="0" borderId="39" xfId="7" applyFont="1" applyBorder="1" applyAlignment="1">
      <alignment vertical="top" wrapText="1"/>
    </xf>
    <xf numFmtId="0" fontId="5" fillId="0" borderId="0" xfId="7" applyFont="1"/>
    <xf numFmtId="167" fontId="5" fillId="0" borderId="0" xfId="7" applyNumberFormat="1" applyFont="1"/>
    <xf numFmtId="0" fontId="5" fillId="0" borderId="26" xfId="7" applyFont="1" applyBorder="1" applyAlignment="1">
      <alignment horizontal="center" vertical="top"/>
    </xf>
    <xf numFmtId="0" fontId="5" fillId="0" borderId="27" xfId="7" applyFont="1" applyBorder="1" applyAlignment="1">
      <alignment horizontal="center" vertical="top"/>
    </xf>
    <xf numFmtId="0" fontId="2" fillId="0" borderId="27" xfId="7" applyFont="1" applyBorder="1" applyAlignment="1">
      <alignment horizontal="center" vertical="top"/>
    </xf>
    <xf numFmtId="0" fontId="2" fillId="0" borderId="27" xfId="7" applyFont="1" applyBorder="1" applyAlignment="1">
      <alignment horizontal="right" vertical="top"/>
    </xf>
    <xf numFmtId="0" fontId="5" fillId="0" borderId="67" xfId="7" applyFont="1" applyBorder="1" applyAlignment="1">
      <alignment vertical="top"/>
    </xf>
    <xf numFmtId="167" fontId="2" fillId="0" borderId="28" xfId="3" applyNumberFormat="1" applyFont="1" applyBorder="1" applyAlignment="1">
      <alignment horizontal="center" vertical="top"/>
    </xf>
    <xf numFmtId="0" fontId="5" fillId="0" borderId="10" xfId="7" applyFont="1" applyBorder="1" applyAlignment="1">
      <alignment horizontal="center" vertical="top" wrapText="1"/>
    </xf>
    <xf numFmtId="0" fontId="5" fillId="0" borderId="9" xfId="7" applyFont="1" applyBorder="1" applyAlignment="1">
      <alignment horizontal="center" vertical="top" wrapText="1"/>
    </xf>
    <xf numFmtId="0" fontId="2" fillId="0" borderId="9" xfId="7" applyFont="1" applyBorder="1" applyAlignment="1">
      <alignment horizontal="right" vertical="top" wrapText="1"/>
    </xf>
    <xf numFmtId="0" fontId="5" fillId="0" borderId="70" xfId="7" applyFont="1" applyBorder="1" applyAlignment="1">
      <alignment horizontal="center" vertical="top" wrapText="1"/>
    </xf>
    <xf numFmtId="0" fontId="5" fillId="0" borderId="55" xfId="7" applyFont="1" applyBorder="1" applyAlignment="1">
      <alignment horizontal="center" vertical="top" wrapText="1"/>
    </xf>
    <xf numFmtId="0" fontId="5" fillId="0" borderId="55" xfId="7" applyFont="1" applyBorder="1" applyAlignment="1">
      <alignment horizontal="right" vertical="top" wrapText="1"/>
    </xf>
    <xf numFmtId="0" fontId="5" fillId="0" borderId="52" xfId="7" applyFont="1" applyBorder="1" applyAlignment="1">
      <alignment vertical="top" wrapText="1"/>
    </xf>
    <xf numFmtId="167" fontId="5" fillId="0" borderId="14" xfId="3" applyNumberFormat="1" applyFont="1" applyBorder="1" applyAlignment="1">
      <alignment horizontal="center" vertical="top" wrapText="1"/>
    </xf>
    <xf numFmtId="0" fontId="2" fillId="0" borderId="64" xfId="5" applyFont="1" applyBorder="1" applyAlignment="1">
      <alignment horizontal="right" vertical="top" wrapText="1"/>
    </xf>
    <xf numFmtId="0" fontId="2" fillId="0" borderId="41" xfId="5" applyFont="1" applyBorder="1" applyAlignment="1">
      <alignment vertical="top" wrapText="1"/>
    </xf>
    <xf numFmtId="0" fontId="5" fillId="0" borderId="26" xfId="7" applyFont="1" applyBorder="1" applyAlignment="1">
      <alignment horizontal="center" vertical="top" wrapText="1"/>
    </xf>
    <xf numFmtId="0" fontId="5" fillId="0" borderId="27" xfId="7" applyFont="1" applyBorder="1" applyAlignment="1">
      <alignment horizontal="center" vertical="top" wrapText="1"/>
    </xf>
    <xf numFmtId="0" fontId="2" fillId="0" borderId="27" xfId="7" applyFont="1" applyBorder="1" applyAlignment="1">
      <alignment horizontal="right" vertical="top" wrapText="1"/>
    </xf>
    <xf numFmtId="0" fontId="5" fillId="0" borderId="67" xfId="7" applyFont="1" applyBorder="1" applyAlignment="1">
      <alignment vertical="top" wrapText="1"/>
    </xf>
    <xf numFmtId="0" fontId="5" fillId="0" borderId="20" xfId="5" applyFont="1" applyBorder="1" applyAlignment="1">
      <alignment horizontal="center" vertical="top" wrapText="1"/>
    </xf>
    <xf numFmtId="0" fontId="5" fillId="0" borderId="64" xfId="5" applyFont="1" applyBorder="1" applyAlignment="1">
      <alignment horizontal="center" vertical="top" wrapText="1"/>
    </xf>
    <xf numFmtId="167" fontId="2" fillId="0" borderId="12" xfId="5" applyNumberFormat="1" applyFont="1" applyBorder="1" applyAlignment="1">
      <alignment horizontal="center" vertical="top" wrapText="1"/>
    </xf>
    <xf numFmtId="0" fontId="5" fillId="0" borderId="9" xfId="7" applyFont="1" applyBorder="1" applyAlignment="1">
      <alignment horizontal="right" vertical="top" wrapText="1"/>
    </xf>
    <xf numFmtId="167" fontId="5" fillId="0" borderId="11" xfId="3" applyNumberFormat="1" applyFont="1" applyBorder="1" applyAlignment="1">
      <alignment horizontal="center" vertical="top" wrapText="1"/>
    </xf>
    <xf numFmtId="0" fontId="5" fillId="0" borderId="21" xfId="7" applyFont="1" applyBorder="1" applyAlignment="1">
      <alignment horizontal="right" vertical="top" wrapText="1"/>
    </xf>
    <xf numFmtId="0" fontId="5" fillId="0" borderId="49" xfId="7" applyFont="1" applyBorder="1" applyAlignment="1">
      <alignment horizontal="right" vertical="top" wrapText="1"/>
    </xf>
    <xf numFmtId="0" fontId="12" fillId="0" borderId="46" xfId="7" applyFont="1" applyBorder="1" applyAlignment="1">
      <alignment horizontal="center" vertical="top" wrapText="1"/>
    </xf>
    <xf numFmtId="0" fontId="12" fillId="0" borderId="46" xfId="7" applyFont="1" applyBorder="1" applyAlignment="1">
      <alignment horizontal="right" vertical="top" wrapText="1"/>
    </xf>
    <xf numFmtId="167" fontId="12" fillId="0" borderId="25" xfId="3" applyNumberFormat="1" applyFont="1" applyBorder="1" applyAlignment="1">
      <alignment horizontal="center" vertical="top" wrapText="1"/>
    </xf>
    <xf numFmtId="0" fontId="12" fillId="0" borderId="0" xfId="7" applyFont="1"/>
    <xf numFmtId="0" fontId="12" fillId="0" borderId="38" xfId="7" applyFont="1" applyBorder="1" applyAlignment="1">
      <alignment horizontal="center" vertical="top" wrapText="1"/>
    </xf>
    <xf numFmtId="0" fontId="12" fillId="0" borderId="41" xfId="7" applyFont="1" applyBorder="1" applyAlignment="1">
      <alignment horizontal="right" vertical="top" wrapText="1"/>
    </xf>
    <xf numFmtId="0" fontId="12" fillId="0" borderId="21" xfId="7" applyFont="1" applyBorder="1" applyAlignment="1">
      <alignment horizontal="right" vertical="top" wrapText="1"/>
    </xf>
    <xf numFmtId="167" fontId="2" fillId="0" borderId="41" xfId="3" applyNumberFormat="1" applyFont="1" applyBorder="1" applyAlignment="1">
      <alignment horizontal="center" vertical="top" wrapText="1"/>
    </xf>
    <xf numFmtId="0" fontId="5" fillId="0" borderId="38" xfId="7" applyFont="1" applyBorder="1" applyAlignment="1">
      <alignment horizontal="center" vertical="top" wrapText="1"/>
    </xf>
    <xf numFmtId="0" fontId="5" fillId="0" borderId="41" xfId="7" applyFont="1" applyBorder="1" applyAlignment="1">
      <alignment horizontal="center" vertical="top" wrapText="1"/>
    </xf>
    <xf numFmtId="0" fontId="5" fillId="0" borderId="46" xfId="7" applyFont="1" applyBorder="1" applyAlignment="1">
      <alignment horizontal="center" vertical="top" wrapText="1"/>
    </xf>
    <xf numFmtId="167" fontId="35" fillId="0" borderId="41" xfId="3" applyNumberFormat="1" applyFont="1" applyBorder="1" applyAlignment="1">
      <alignment horizontal="center" vertical="top" wrapText="1"/>
    </xf>
    <xf numFmtId="167" fontId="35" fillId="0" borderId="0" xfId="3" applyNumberFormat="1" applyFont="1" applyAlignment="1">
      <alignment horizontal="center" vertical="top" wrapText="1"/>
    </xf>
    <xf numFmtId="0" fontId="5" fillId="0" borderId="0" xfId="5" applyFont="1"/>
    <xf numFmtId="0" fontId="5" fillId="0" borderId="41" xfId="7" applyFont="1" applyBorder="1" applyAlignment="1">
      <alignment horizontal="right" vertical="top" wrapText="1"/>
    </xf>
    <xf numFmtId="0" fontId="5" fillId="0" borderId="24" xfId="7" applyFont="1" applyBorder="1" applyAlignment="1">
      <alignment horizontal="right" vertical="top" wrapText="1"/>
    </xf>
    <xf numFmtId="0" fontId="5" fillId="0" borderId="18" xfId="7" applyFont="1" applyBorder="1" applyAlignment="1">
      <alignment vertical="top" wrapText="1"/>
    </xf>
    <xf numFmtId="0" fontId="5" fillId="0" borderId="18" xfId="7" applyFont="1" applyBorder="1" applyAlignment="1">
      <alignment horizontal="center" vertical="top" wrapText="1"/>
    </xf>
    <xf numFmtId="0" fontId="5" fillId="0" borderId="18" xfId="7" applyFont="1" applyBorder="1" applyAlignment="1">
      <alignment horizontal="right" vertical="top" wrapText="1"/>
    </xf>
    <xf numFmtId="0" fontId="5" fillId="0" borderId="1" xfId="7" applyFont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top" wrapText="1"/>
    </xf>
    <xf numFmtId="0" fontId="2" fillId="0" borderId="2" xfId="7" applyFont="1" applyBorder="1" applyAlignment="1">
      <alignment horizontal="right" vertical="top" wrapText="1"/>
    </xf>
    <xf numFmtId="0" fontId="5" fillId="0" borderId="18" xfId="7" applyFont="1" applyBorder="1" applyAlignment="1">
      <alignment vertical="center" wrapText="1"/>
    </xf>
    <xf numFmtId="167" fontId="5" fillId="0" borderId="5" xfId="3" applyNumberFormat="1" applyFont="1" applyBorder="1" applyAlignment="1">
      <alignment horizontal="center" vertical="center" wrapText="1"/>
    </xf>
    <xf numFmtId="0" fontId="2" fillId="0" borderId="0" xfId="7" applyFont="1" applyAlignment="1">
      <alignment horizontal="right" vertical="top" wrapText="1"/>
    </xf>
    <xf numFmtId="167" fontId="2" fillId="0" borderId="64" xfId="3" applyNumberFormat="1" applyFont="1" applyBorder="1" applyAlignment="1">
      <alignment horizontal="center" vertical="top" wrapText="1"/>
    </xf>
    <xf numFmtId="167" fontId="5" fillId="0" borderId="2" xfId="3" applyNumberFormat="1" applyFont="1" applyBorder="1" applyAlignment="1">
      <alignment horizontal="center" vertical="top" wrapText="1"/>
    </xf>
    <xf numFmtId="0" fontId="5" fillId="0" borderId="0" xfId="7" applyFont="1" applyAlignment="1">
      <alignment horizontal="center" wrapText="1"/>
    </xf>
    <xf numFmtId="0" fontId="2" fillId="0" borderId="0" xfId="7" applyFont="1" applyAlignment="1">
      <alignment wrapText="1"/>
    </xf>
    <xf numFmtId="167" fontId="2" fillId="0" borderId="0" xfId="3" applyNumberFormat="1" applyFont="1" applyAlignment="1">
      <alignment horizontal="center" wrapText="1"/>
    </xf>
    <xf numFmtId="167" fontId="2" fillId="0" borderId="0" xfId="3" applyNumberFormat="1" applyFont="1" applyAlignment="1">
      <alignment horizontal="center"/>
    </xf>
    <xf numFmtId="0" fontId="31" fillId="0" borderId="0" xfId="0" applyFont="1"/>
    <xf numFmtId="0" fontId="26" fillId="0" borderId="46" xfId="5" applyFont="1" applyBorder="1" applyAlignment="1">
      <alignment wrapText="1"/>
    </xf>
    <xf numFmtId="0" fontId="12" fillId="0" borderId="0" xfId="7" applyFont="1" applyAlignment="1">
      <alignment horizontal="left" vertical="center" wrapText="1"/>
    </xf>
    <xf numFmtId="0" fontId="26" fillId="0" borderId="20" xfId="5" applyFont="1" applyBorder="1" applyAlignment="1">
      <alignment horizontal="center" vertical="top" wrapText="1"/>
    </xf>
    <xf numFmtId="0" fontId="26" fillId="0" borderId="21" xfId="5" applyFont="1" applyBorder="1" applyAlignment="1">
      <alignment horizontal="center" vertical="top" wrapText="1"/>
    </xf>
    <xf numFmtId="0" fontId="35" fillId="0" borderId="21" xfId="5" applyFont="1" applyBorder="1" applyAlignment="1">
      <alignment horizontal="center" vertical="top" wrapText="1"/>
    </xf>
    <xf numFmtId="0" fontId="26" fillId="0" borderId="21" xfId="5" applyFont="1" applyBorder="1" applyAlignment="1">
      <alignment horizontal="right" vertical="top" wrapText="1"/>
    </xf>
    <xf numFmtId="0" fontId="35" fillId="0" borderId="41" xfId="5" applyFont="1" applyBorder="1" applyAlignment="1">
      <alignment vertical="top" wrapText="1"/>
    </xf>
    <xf numFmtId="0" fontId="20" fillId="0" borderId="41" xfId="7" applyFont="1" applyBorder="1" applyAlignment="1">
      <alignment horizontal="center" vertical="top" wrapText="1"/>
    </xf>
    <xf numFmtId="0" fontId="35" fillId="0" borderId="21" xfId="7" applyFont="1" applyBorder="1"/>
    <xf numFmtId="0" fontId="12" fillId="0" borderId="21" xfId="7" applyFont="1" applyBorder="1" applyAlignment="1">
      <alignment vertical="top" wrapText="1"/>
    </xf>
    <xf numFmtId="167" fontId="37" fillId="0" borderId="12" xfId="3" applyNumberFormat="1" applyFont="1" applyBorder="1" applyAlignment="1">
      <alignment horizontal="center" vertical="top" wrapText="1"/>
    </xf>
    <xf numFmtId="0" fontId="0" fillId="0" borderId="41" xfId="0" applyBorder="1"/>
    <xf numFmtId="0" fontId="31" fillId="0" borderId="21" xfId="0" applyFont="1" applyBorder="1"/>
    <xf numFmtId="0" fontId="5" fillId="0" borderId="20" xfId="7" applyFont="1" applyBorder="1" applyAlignment="1">
      <alignment horizontal="center" vertical="top"/>
    </xf>
    <xf numFmtId="0" fontId="5" fillId="0" borderId="21" xfId="7" applyFont="1" applyBorder="1" applyAlignment="1">
      <alignment horizontal="center" vertical="top"/>
    </xf>
    <xf numFmtId="0" fontId="2" fillId="0" borderId="21" xfId="7" applyFont="1" applyBorder="1" applyAlignment="1">
      <alignment horizontal="center" vertical="top"/>
    </xf>
    <xf numFmtId="0" fontId="2" fillId="0" borderId="21" xfId="7" applyFont="1" applyBorder="1" applyAlignment="1">
      <alignment horizontal="right" vertical="top"/>
    </xf>
    <xf numFmtId="167" fontId="2" fillId="0" borderId="12" xfId="3" applyNumberFormat="1" applyFont="1" applyBorder="1" applyAlignment="1">
      <alignment horizontal="center" vertical="top"/>
    </xf>
    <xf numFmtId="0" fontId="5" fillId="0" borderId="7" xfId="7" applyFont="1" applyBorder="1" applyAlignment="1">
      <alignment vertical="top" wrapText="1"/>
    </xf>
    <xf numFmtId="0" fontId="38" fillId="0" borderId="33" xfId="10" applyFont="1" applyBorder="1" applyAlignment="1">
      <alignment vertical="center" wrapText="1"/>
    </xf>
    <xf numFmtId="0" fontId="38" fillId="0" borderId="7" xfId="10" applyFont="1" applyBorder="1" applyAlignment="1">
      <alignment horizontal="center" vertical="center" wrapText="1"/>
    </xf>
    <xf numFmtId="0" fontId="38" fillId="0" borderId="7" xfId="10" applyFont="1" applyBorder="1" applyAlignment="1">
      <alignment vertical="center" wrapText="1"/>
    </xf>
    <xf numFmtId="0" fontId="38" fillId="0" borderId="71" xfId="9" applyFont="1" applyBorder="1"/>
    <xf numFmtId="0" fontId="25" fillId="0" borderId="27" xfId="10" applyBorder="1"/>
    <xf numFmtId="0" fontId="25" fillId="0" borderId="21" xfId="10" applyBorder="1"/>
    <xf numFmtId="0" fontId="25" fillId="0" borderId="7" xfId="10" applyBorder="1"/>
    <xf numFmtId="0" fontId="25" fillId="0" borderId="59" xfId="10" applyBorder="1"/>
    <xf numFmtId="0" fontId="38" fillId="0" borderId="72" xfId="9" applyFont="1" applyBorder="1"/>
    <xf numFmtId="0" fontId="38" fillId="0" borderId="72" xfId="9" applyFont="1" applyBorder="1" applyAlignment="1">
      <alignment vertical="center" wrapText="1"/>
    </xf>
    <xf numFmtId="0" fontId="25" fillId="0" borderId="0" xfId="10"/>
    <xf numFmtId="0" fontId="25" fillId="0" borderId="2" xfId="10" applyBorder="1"/>
    <xf numFmtId="0" fontId="38" fillId="0" borderId="0" xfId="9" applyFont="1"/>
    <xf numFmtId="166" fontId="9" fillId="0" borderId="15" xfId="8" applyNumberFormat="1" applyFont="1" applyBorder="1" applyAlignment="1" applyProtection="1">
      <alignment horizontal="right" vertical="center" wrapText="1" indent="1"/>
      <protection locked="0"/>
    </xf>
    <xf numFmtId="166" fontId="24" fillId="0" borderId="43" xfId="5" applyNumberFormat="1" applyFont="1" applyBorder="1" applyAlignment="1">
      <alignment horizontal="center" vertical="center" wrapText="1"/>
    </xf>
    <xf numFmtId="0" fontId="38" fillId="0" borderId="72" xfId="9" applyFont="1" applyBorder="1" applyAlignment="1">
      <alignment wrapText="1"/>
    </xf>
    <xf numFmtId="0" fontId="38" fillId="0" borderId="72" xfId="9" applyFont="1" applyBorder="1" applyAlignment="1">
      <alignment horizontal="left" wrapText="1"/>
    </xf>
    <xf numFmtId="0" fontId="41" fillId="0" borderId="13" xfId="0" applyFont="1" applyBorder="1"/>
    <xf numFmtId="49" fontId="9" fillId="0" borderId="1" xfId="8" applyNumberFormat="1" applyFont="1" applyBorder="1" applyAlignment="1">
      <alignment horizontal="left" vertical="center" wrapText="1" indent="1"/>
    </xf>
    <xf numFmtId="49" fontId="9" fillId="0" borderId="16" xfId="8" applyNumberFormat="1" applyFont="1" applyBorder="1" applyAlignment="1">
      <alignment horizontal="left" vertical="center" wrapText="1" indent="1"/>
    </xf>
    <xf numFmtId="0" fontId="14" fillId="0" borderId="1" xfId="5" applyFont="1" applyBorder="1" applyAlignment="1">
      <alignment horizontal="center" wrapText="1"/>
    </xf>
    <xf numFmtId="0" fontId="29" fillId="0" borderId="21" xfId="0" applyFont="1" applyBorder="1" applyAlignment="1">
      <alignment horizontal="left" vertical="center" wrapText="1"/>
    </xf>
    <xf numFmtId="0" fontId="26" fillId="0" borderId="38" xfId="5" applyFont="1" applyBorder="1" applyAlignment="1">
      <alignment horizontal="center" vertical="top" wrapText="1"/>
    </xf>
    <xf numFmtId="0" fontId="26" fillId="0" borderId="41" xfId="5" applyFont="1" applyBorder="1" applyAlignment="1">
      <alignment horizontal="center" vertical="top" wrapText="1"/>
    </xf>
    <xf numFmtId="0" fontId="35" fillId="0" borderId="41" xfId="5" applyFont="1" applyBorder="1" applyAlignment="1">
      <alignment horizontal="center" vertical="top" wrapText="1"/>
    </xf>
    <xf numFmtId="0" fontId="26" fillId="0" borderId="41" xfId="5" applyFont="1" applyBorder="1" applyAlignment="1">
      <alignment horizontal="right" vertical="top" wrapText="1"/>
    </xf>
    <xf numFmtId="0" fontId="26" fillId="0" borderId="41" xfId="5" applyFont="1" applyBorder="1" applyAlignment="1">
      <alignment vertical="top" wrapText="1"/>
    </xf>
    <xf numFmtId="0" fontId="38" fillId="0" borderId="7" xfId="10" applyFont="1" applyBorder="1"/>
    <xf numFmtId="0" fontId="25" fillId="0" borderId="9" xfId="10" applyBorder="1"/>
    <xf numFmtId="0" fontId="25" fillId="0" borderId="73" xfId="10" applyBorder="1"/>
    <xf numFmtId="0" fontId="25" fillId="0" borderId="4" xfId="10" applyBorder="1"/>
    <xf numFmtId="0" fontId="25" fillId="0" borderId="5" xfId="10" applyBorder="1"/>
    <xf numFmtId="0" fontId="25" fillId="0" borderId="64" xfId="10" applyBorder="1"/>
    <xf numFmtId="0" fontId="38" fillId="0" borderId="3" xfId="9" applyFont="1" applyBorder="1"/>
    <xf numFmtId="0" fontId="38" fillId="0" borderId="1" xfId="9" applyFont="1" applyBorder="1"/>
    <xf numFmtId="0" fontId="38" fillId="0" borderId="0" xfId="10" applyFont="1" applyAlignment="1">
      <alignment vertical="center" wrapText="1"/>
    </xf>
    <xf numFmtId="0" fontId="38" fillId="0" borderId="0" xfId="10" applyFont="1" applyAlignment="1">
      <alignment horizontal="center" vertical="center" wrapText="1"/>
    </xf>
    <xf numFmtId="0" fontId="38" fillId="0" borderId="0" xfId="9" applyFont="1" applyAlignment="1">
      <alignment wrapText="1"/>
    </xf>
    <xf numFmtId="0" fontId="38" fillId="0" borderId="0" xfId="9" applyFont="1" applyAlignment="1">
      <alignment vertical="center" wrapText="1"/>
    </xf>
    <xf numFmtId="0" fontId="38" fillId="0" borderId="8" xfId="10" applyFont="1" applyBorder="1" applyAlignment="1">
      <alignment vertical="center" wrapText="1"/>
    </xf>
    <xf numFmtId="0" fontId="25" fillId="0" borderId="28" xfId="10" applyBorder="1"/>
    <xf numFmtId="0" fontId="25" fillId="0" borderId="8" xfId="10" applyBorder="1"/>
    <xf numFmtId="0" fontId="25" fillId="0" borderId="14" xfId="10" applyBorder="1"/>
    <xf numFmtId="0" fontId="4" fillId="0" borderId="5" xfId="0" applyFont="1" applyBorder="1" applyAlignment="1">
      <alignment horizontal="center" vertical="center" wrapText="1"/>
    </xf>
    <xf numFmtId="166" fontId="5" fillId="0" borderId="0" xfId="8" applyNumberFormat="1" applyFont="1" applyAlignment="1">
      <alignment horizontal="center" vertical="center"/>
    </xf>
    <xf numFmtId="0" fontId="20" fillId="0" borderId="0" xfId="8" applyFont="1" applyAlignment="1">
      <alignment horizontal="center"/>
    </xf>
    <xf numFmtId="166" fontId="5" fillId="0" borderId="0" xfId="5" applyNumberFormat="1" applyFont="1" applyAlignment="1">
      <alignment horizontal="center" vertical="center" wrapText="1"/>
    </xf>
    <xf numFmtId="167" fontId="36" fillId="0" borderId="0" xfId="3" applyNumberFormat="1" applyFont="1" applyAlignment="1">
      <alignment horizontal="right"/>
    </xf>
    <xf numFmtId="166" fontId="16" fillId="0" borderId="22" xfId="8" applyNumberFormat="1" applyFont="1" applyBorder="1" applyAlignment="1">
      <alignment horizontal="left" vertical="center"/>
    </xf>
    <xf numFmtId="2" fontId="25" fillId="0" borderId="35" xfId="10" applyNumberFormat="1" applyBorder="1"/>
    <xf numFmtId="0" fontId="25" fillId="0" borderId="16" xfId="10" applyBorder="1"/>
    <xf numFmtId="0" fontId="4" fillId="0" borderId="15" xfId="8" applyFont="1" applyBorder="1" applyAlignment="1">
      <alignment horizontal="center" vertical="center" wrapText="1"/>
    </xf>
    <xf numFmtId="0" fontId="8" fillId="0" borderId="15" xfId="8" applyFont="1" applyBorder="1" applyAlignment="1">
      <alignment horizontal="center" vertical="center" wrapText="1"/>
    </xf>
    <xf numFmtId="166" fontId="8" fillId="0" borderId="2" xfId="8" applyNumberFormat="1" applyFont="1" applyBorder="1" applyAlignment="1">
      <alignment horizontal="right" vertical="center" wrapText="1" indent="1"/>
    </xf>
    <xf numFmtId="166" fontId="13" fillId="0" borderId="9" xfId="8" applyNumberFormat="1" applyFont="1" applyBorder="1" applyAlignment="1" applyProtection="1">
      <alignment horizontal="right" vertical="center" wrapText="1" indent="1"/>
      <protection locked="0"/>
    </xf>
    <xf numFmtId="166" fontId="13" fillId="0" borderId="7" xfId="8" applyNumberFormat="1" applyFont="1" applyBorder="1" applyAlignment="1" applyProtection="1">
      <alignment horizontal="right" vertical="center" wrapText="1" indent="1"/>
      <protection locked="0"/>
    </xf>
    <xf numFmtId="166" fontId="13" fillId="2" borderId="7" xfId="8" applyNumberFormat="1" applyFont="1" applyFill="1" applyBorder="1" applyAlignment="1" applyProtection="1">
      <alignment horizontal="right" vertical="center" wrapText="1" indent="1"/>
      <protection locked="0"/>
    </xf>
    <xf numFmtId="166" fontId="13" fillId="2" borderId="27" xfId="8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15" xfId="8" applyNumberFormat="1" applyFont="1" applyBorder="1" applyAlignment="1">
      <alignment horizontal="right" vertical="center" wrapText="1" indent="1"/>
    </xf>
    <xf numFmtId="166" fontId="13" fillId="0" borderId="9" xfId="8" applyNumberFormat="1" applyFont="1" applyBorder="1" applyAlignment="1">
      <alignment horizontal="right" vertical="center" wrapText="1" indent="1"/>
    </xf>
    <xf numFmtId="166" fontId="13" fillId="0" borderId="27" xfId="8" applyNumberFormat="1" applyFont="1" applyBorder="1" applyAlignment="1" applyProtection="1">
      <alignment horizontal="right" vertical="center" wrapText="1" indent="1"/>
      <protection locked="0"/>
    </xf>
    <xf numFmtId="166" fontId="11" fillId="0" borderId="7" xfId="8" applyNumberFormat="1" applyFont="1" applyBorder="1" applyAlignment="1" applyProtection="1">
      <alignment horizontal="right" vertical="center" wrapText="1" indent="1"/>
      <protection locked="0"/>
    </xf>
    <xf numFmtId="166" fontId="11" fillId="0" borderId="19" xfId="8" applyNumberFormat="1" applyFont="1" applyBorder="1" applyAlignment="1" applyProtection="1">
      <alignment horizontal="right" vertical="center" wrapText="1" indent="1"/>
      <protection locked="0"/>
    </xf>
    <xf numFmtId="166" fontId="11" fillId="0" borderId="27" xfId="8" applyNumberFormat="1" applyFont="1" applyBorder="1" applyAlignment="1" applyProtection="1">
      <alignment horizontal="right" vertical="center" wrapText="1" indent="1"/>
      <protection locked="0"/>
    </xf>
    <xf numFmtId="166" fontId="11" fillId="0" borderId="34" xfId="8" applyNumberFormat="1" applyFont="1" applyBorder="1" applyAlignment="1" applyProtection="1">
      <alignment horizontal="right" vertical="center" wrapText="1" indent="1"/>
      <protection locked="0"/>
    </xf>
    <xf numFmtId="166" fontId="11" fillId="0" borderId="9" xfId="8" applyNumberFormat="1" applyFont="1" applyBorder="1" applyAlignment="1" applyProtection="1">
      <alignment horizontal="right" vertical="center" wrapText="1" indent="1"/>
      <protection locked="0"/>
    </xf>
    <xf numFmtId="166" fontId="11" fillId="0" borderId="42" xfId="8" applyNumberFormat="1" applyFont="1" applyBorder="1" applyAlignment="1" applyProtection="1">
      <alignment horizontal="right" vertical="center" wrapText="1" indent="1"/>
      <protection locked="0"/>
    </xf>
    <xf numFmtId="166" fontId="9" fillId="0" borderId="2" xfId="8" applyNumberFormat="1" applyFont="1" applyBorder="1" applyAlignment="1">
      <alignment horizontal="right" vertical="center" wrapText="1" indent="1"/>
    </xf>
    <xf numFmtId="0" fontId="14" fillId="0" borderId="1" xfId="5" applyFont="1" applyBorder="1" applyAlignment="1">
      <alignment vertical="center" wrapText="1"/>
    </xf>
    <xf numFmtId="0" fontId="18" fillId="0" borderId="27" xfId="5" applyFont="1" applyBorder="1" applyAlignment="1">
      <alignment horizontal="left" vertical="center" wrapText="1"/>
    </xf>
    <xf numFmtId="0" fontId="19" fillId="0" borderId="0" xfId="8" applyFont="1"/>
    <xf numFmtId="0" fontId="18" fillId="0" borderId="10" xfId="5" applyFont="1" applyBorder="1" applyAlignment="1">
      <alignment vertical="center" wrapText="1"/>
    </xf>
    <xf numFmtId="166" fontId="8" fillId="0" borderId="2" xfId="8" applyNumberFormat="1" applyFont="1" applyBorder="1" applyAlignment="1" applyProtection="1">
      <alignment horizontal="right" vertical="center" wrapText="1" indent="1"/>
      <protection locked="0"/>
    </xf>
    <xf numFmtId="166" fontId="8" fillId="0" borderId="15" xfId="8" applyNumberFormat="1" applyFont="1" applyBorder="1" applyAlignment="1" applyProtection="1">
      <alignment horizontal="right" vertical="center" wrapText="1" indent="1"/>
      <protection locked="0"/>
    </xf>
    <xf numFmtId="0" fontId="14" fillId="0" borderId="2" xfId="5" applyFont="1" applyBorder="1" applyAlignment="1">
      <alignment vertical="center" wrapText="1"/>
    </xf>
    <xf numFmtId="0" fontId="14" fillId="0" borderId="29" xfId="5" applyFont="1" applyBorder="1" applyAlignment="1">
      <alignment vertical="center" wrapText="1"/>
    </xf>
    <xf numFmtId="0" fontId="14" fillId="0" borderId="13" xfId="5" applyFont="1" applyBorder="1" applyAlignment="1">
      <alignment vertical="center" wrapText="1"/>
    </xf>
    <xf numFmtId="0" fontId="5" fillId="0" borderId="43" xfId="8" applyFont="1" applyBorder="1" applyAlignment="1">
      <alignment horizontal="center" vertical="center" wrapText="1"/>
    </xf>
    <xf numFmtId="0" fontId="5" fillId="0" borderId="43" xfId="8" applyFont="1" applyBorder="1" applyAlignment="1">
      <alignment vertical="center" wrapText="1"/>
    </xf>
    <xf numFmtId="0" fontId="13" fillId="0" borderId="43" xfId="8" applyFont="1" applyBorder="1" applyAlignment="1" applyProtection="1">
      <alignment horizontal="right" vertical="center" wrapText="1" indent="1"/>
      <protection locked="0"/>
    </xf>
    <xf numFmtId="166" fontId="11" fillId="0" borderId="43" xfId="8" applyNumberFormat="1" applyFont="1" applyBorder="1" applyAlignment="1" applyProtection="1">
      <alignment horizontal="right" vertical="center" wrapText="1" indent="1"/>
      <protection locked="0"/>
    </xf>
    <xf numFmtId="166" fontId="11" fillId="0" borderId="0" xfId="8" applyNumberFormat="1" applyFont="1" applyAlignment="1" applyProtection="1">
      <alignment horizontal="right" vertical="center" wrapText="1" indent="1"/>
      <protection locked="0"/>
    </xf>
    <xf numFmtId="166" fontId="8" fillId="0" borderId="24" xfId="8" applyNumberFormat="1" applyFont="1" applyBorder="1" applyAlignment="1">
      <alignment horizontal="right" vertical="center" wrapText="1" indent="1"/>
    </xf>
    <xf numFmtId="166" fontId="8" fillId="0" borderId="44" xfId="8" applyNumberFormat="1" applyFont="1" applyBorder="1" applyAlignment="1">
      <alignment horizontal="right" vertical="center" wrapText="1" indent="1"/>
    </xf>
    <xf numFmtId="166" fontId="13" fillId="0" borderId="31" xfId="8" applyNumberFormat="1" applyFont="1" applyBorder="1" applyAlignment="1" applyProtection="1">
      <alignment horizontal="right" vertical="center" wrapText="1" indent="1"/>
      <protection locked="0"/>
    </xf>
    <xf numFmtId="166" fontId="13" fillId="0" borderId="45" xfId="8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8" applyNumberFormat="1" applyFont="1" applyBorder="1" applyAlignment="1" applyProtection="1">
      <alignment horizontal="right" vertical="center" wrapText="1" indent="1"/>
      <protection locked="0"/>
    </xf>
    <xf numFmtId="166" fontId="14" fillId="0" borderId="2" xfId="5" applyNumberFormat="1" applyFont="1" applyBorder="1" applyAlignment="1">
      <alignment horizontal="right" vertical="center" wrapText="1" indent="1"/>
    </xf>
    <xf numFmtId="166" fontId="14" fillId="0" borderId="15" xfId="5" applyNumberFormat="1" applyFont="1" applyBorder="1" applyAlignment="1">
      <alignment horizontal="right" vertical="center" wrapText="1" indent="1"/>
    </xf>
    <xf numFmtId="166" fontId="15" fillId="0" borderId="2" xfId="5" quotePrefix="1" applyNumberFormat="1" applyFont="1" applyBorder="1" applyAlignment="1">
      <alignment horizontal="right" vertical="center" wrapText="1" indent="1"/>
    </xf>
    <xf numFmtId="166" fontId="15" fillId="0" borderId="15" xfId="5" quotePrefix="1" applyNumberFormat="1" applyFont="1" applyBorder="1" applyAlignment="1">
      <alignment horizontal="right" vertical="center" wrapText="1" indent="1"/>
    </xf>
    <xf numFmtId="166" fontId="6" fillId="0" borderId="0" xfId="5" applyNumberFormat="1" applyFont="1" applyAlignment="1">
      <alignment horizontal="right"/>
    </xf>
    <xf numFmtId="166" fontId="47" fillId="0" borderId="0" xfId="5" applyNumberFormat="1" applyFont="1" applyAlignment="1">
      <alignment vertical="center"/>
    </xf>
    <xf numFmtId="166" fontId="4" fillId="0" borderId="52" xfId="5" applyNumberFormat="1" applyFont="1" applyBorder="1" applyAlignment="1">
      <alignment horizontal="center" vertical="center"/>
    </xf>
    <xf numFmtId="166" fontId="4" fillId="0" borderId="14" xfId="5" applyNumberFormat="1" applyFont="1" applyBorder="1" applyAlignment="1">
      <alignment horizontal="center" vertical="center" wrapText="1"/>
    </xf>
    <xf numFmtId="166" fontId="47" fillId="0" borderId="0" xfId="5" applyNumberFormat="1" applyFont="1" applyAlignment="1">
      <alignment horizontal="center" vertical="center"/>
    </xf>
    <xf numFmtId="166" fontId="8" fillId="0" borderId="17" xfId="5" applyNumberFormat="1" applyFont="1" applyBorder="1" applyAlignment="1">
      <alignment horizontal="center" vertical="center" wrapText="1"/>
    </xf>
    <xf numFmtId="166" fontId="8" fillId="0" borderId="35" xfId="5" applyNumberFormat="1" applyFont="1" applyBorder="1" applyAlignment="1">
      <alignment horizontal="center" vertical="center" wrapText="1"/>
    </xf>
    <xf numFmtId="166" fontId="8" fillId="0" borderId="18" xfId="5" applyNumberFormat="1" applyFont="1" applyBorder="1" applyAlignment="1">
      <alignment horizontal="center" vertical="center" wrapText="1"/>
    </xf>
    <xf numFmtId="166" fontId="8" fillId="0" borderId="5" xfId="5" applyNumberFormat="1" applyFont="1" applyBorder="1" applyAlignment="1">
      <alignment horizontal="center" vertical="center" wrapText="1"/>
    </xf>
    <xf numFmtId="166" fontId="8" fillId="0" borderId="40" xfId="5" applyNumberFormat="1" applyFont="1" applyBorder="1" applyAlignment="1">
      <alignment horizontal="center" vertical="center" wrapText="1"/>
    </xf>
    <xf numFmtId="166" fontId="47" fillId="0" borderId="0" xfId="5" applyNumberFormat="1" applyFont="1" applyAlignment="1">
      <alignment horizontal="center" vertical="center" wrapText="1"/>
    </xf>
    <xf numFmtId="166" fontId="8" fillId="0" borderId="1" xfId="5" applyNumberFormat="1" applyFont="1" applyBorder="1" applyAlignment="1">
      <alignment horizontal="center" vertical="center" wrapText="1"/>
    </xf>
    <xf numFmtId="166" fontId="8" fillId="0" borderId="35" xfId="5" applyNumberFormat="1" applyFont="1" applyBorder="1" applyAlignment="1">
      <alignment horizontal="left" vertical="center" wrapText="1" indent="1"/>
    </xf>
    <xf numFmtId="49" fontId="13" fillId="0" borderId="2" xfId="5" applyNumberFormat="1" applyFont="1" applyBorder="1" applyAlignment="1" applyProtection="1">
      <alignment horizontal="center" vertical="center" wrapText="1"/>
      <protection locked="0"/>
    </xf>
    <xf numFmtId="166" fontId="13" fillId="0" borderId="35" xfId="5" applyNumberFormat="1" applyFont="1" applyBorder="1" applyAlignment="1">
      <alignment vertical="center" wrapText="1"/>
    </xf>
    <xf numFmtId="166" fontId="13" fillId="0" borderId="1" xfId="5" applyNumberFormat="1" applyFont="1" applyBorder="1" applyAlignment="1">
      <alignment vertical="center" wrapText="1"/>
    </xf>
    <xf numFmtId="166" fontId="13" fillId="0" borderId="2" xfId="5" applyNumberFormat="1" applyFont="1" applyBorder="1" applyAlignment="1">
      <alignment vertical="center" wrapText="1"/>
    </xf>
    <xf numFmtId="166" fontId="13" fillId="0" borderId="5" xfId="5" applyNumberFormat="1" applyFont="1" applyBorder="1" applyAlignment="1">
      <alignment vertical="center" wrapText="1"/>
    </xf>
    <xf numFmtId="166" fontId="8" fillId="0" borderId="6" xfId="5" applyNumberFormat="1" applyFont="1" applyBorder="1" applyAlignment="1">
      <alignment horizontal="center" vertical="center" wrapText="1"/>
    </xf>
    <xf numFmtId="166" fontId="13" fillId="0" borderId="37" xfId="5" applyNumberFormat="1" applyFont="1" applyBorder="1" applyAlignment="1" applyProtection="1">
      <alignment horizontal="left" vertical="center" wrapText="1" indent="1"/>
      <protection locked="0"/>
    </xf>
    <xf numFmtId="49" fontId="17" fillId="0" borderId="7" xfId="5" applyNumberFormat="1" applyFont="1" applyBorder="1" applyAlignment="1" applyProtection="1">
      <alignment horizontal="center" vertical="center" wrapText="1"/>
      <protection locked="0"/>
    </xf>
    <xf numFmtId="166" fontId="13" fillId="0" borderId="37" xfId="5" applyNumberFormat="1" applyFont="1" applyBorder="1" applyAlignment="1" applyProtection="1">
      <alignment vertical="center" wrapText="1"/>
      <protection locked="0"/>
    </xf>
    <xf numFmtId="166" fontId="13" fillId="0" borderId="6" xfId="5" applyNumberFormat="1" applyFont="1" applyBorder="1" applyAlignment="1" applyProtection="1">
      <alignment vertical="center" wrapText="1"/>
      <protection locked="0"/>
    </xf>
    <xf numFmtId="166" fontId="13" fillId="0" borderId="7" xfId="5" applyNumberFormat="1" applyFont="1" applyBorder="1" applyAlignment="1" applyProtection="1">
      <alignment vertical="center" wrapText="1"/>
      <protection locked="0"/>
    </xf>
    <xf numFmtId="166" fontId="13" fillId="0" borderId="8" xfId="5" applyNumberFormat="1" applyFont="1" applyBorder="1" applyAlignment="1" applyProtection="1">
      <alignment vertical="center" wrapText="1"/>
      <protection locked="0"/>
    </xf>
    <xf numFmtId="166" fontId="13" fillId="0" borderId="37" xfId="5" applyNumberFormat="1" applyFont="1" applyBorder="1" applyAlignment="1">
      <alignment vertical="center" wrapText="1"/>
    </xf>
    <xf numFmtId="49" fontId="17" fillId="0" borderId="2" xfId="5" applyNumberFormat="1" applyFont="1" applyBorder="1" applyAlignment="1" applyProtection="1">
      <alignment horizontal="center" vertical="center" wrapText="1"/>
      <protection locked="0"/>
    </xf>
    <xf numFmtId="49" fontId="8" fillId="0" borderId="6" xfId="5" applyNumberFormat="1" applyFont="1" applyBorder="1" applyAlignment="1">
      <alignment horizontal="center" vertical="center" wrapText="1"/>
    </xf>
    <xf numFmtId="167" fontId="48" fillId="0" borderId="9" xfId="1" applyNumberFormat="1" applyFont="1" applyBorder="1" applyAlignment="1" applyProtection="1">
      <alignment horizontal="right" vertical="center" wrapText="1"/>
      <protection locked="0"/>
    </xf>
    <xf numFmtId="167" fontId="48" fillId="0" borderId="54" xfId="1" applyNumberFormat="1" applyFont="1" applyBorder="1" applyAlignment="1" applyProtection="1">
      <alignment horizontal="right" vertical="center" wrapText="1"/>
      <protection locked="0"/>
    </xf>
    <xf numFmtId="166" fontId="8" fillId="0" borderId="26" xfId="5" applyNumberFormat="1" applyFont="1" applyBorder="1" applyAlignment="1">
      <alignment horizontal="center" vertical="center" wrapText="1"/>
    </xf>
    <xf numFmtId="166" fontId="13" fillId="0" borderId="53" xfId="5" applyNumberFormat="1" applyFont="1" applyBorder="1" applyAlignment="1" applyProtection="1">
      <alignment horizontal="left" vertical="center" wrapText="1" indent="1"/>
      <protection locked="0"/>
    </xf>
    <xf numFmtId="49" fontId="17" fillId="0" borderId="27" xfId="5" applyNumberFormat="1" applyFont="1" applyBorder="1" applyAlignment="1" applyProtection="1">
      <alignment horizontal="center" vertical="center" wrapText="1"/>
      <protection locked="0"/>
    </xf>
    <xf numFmtId="166" fontId="13" fillId="0" borderId="53" xfId="5" applyNumberFormat="1" applyFont="1" applyBorder="1" applyAlignment="1" applyProtection="1">
      <alignment vertical="center" wrapText="1"/>
      <protection locked="0"/>
    </xf>
    <xf numFmtId="166" fontId="13" fillId="0" borderId="26" xfId="5" applyNumberFormat="1" applyFont="1" applyBorder="1" applyAlignment="1" applyProtection="1">
      <alignment vertical="center" wrapText="1"/>
      <protection locked="0"/>
    </xf>
    <xf numFmtId="166" fontId="13" fillId="0" borderId="27" xfId="5" applyNumberFormat="1" applyFont="1" applyBorder="1" applyAlignment="1" applyProtection="1">
      <alignment vertical="center" wrapText="1"/>
      <protection locked="0"/>
    </xf>
    <xf numFmtId="166" fontId="13" fillId="0" borderId="28" xfId="5" applyNumberFormat="1" applyFont="1" applyBorder="1" applyAlignment="1" applyProtection="1">
      <alignment vertical="center" wrapText="1"/>
      <protection locked="0"/>
    </xf>
    <xf numFmtId="166" fontId="13" fillId="0" borderId="53" xfId="5" applyNumberFormat="1" applyFont="1" applyBorder="1" applyAlignment="1">
      <alignment vertical="center" wrapText="1"/>
    </xf>
    <xf numFmtId="166" fontId="9" fillId="0" borderId="35" xfId="5" applyNumberFormat="1" applyFont="1" applyBorder="1" applyAlignment="1">
      <alignment horizontal="left" vertical="center" wrapText="1" indent="1"/>
    </xf>
    <xf numFmtId="166" fontId="8" fillId="0" borderId="20" xfId="5" applyNumberFormat="1" applyFont="1" applyBorder="1" applyAlignment="1">
      <alignment horizontal="center" vertical="center" wrapText="1"/>
    </xf>
    <xf numFmtId="166" fontId="13" fillId="0" borderId="36" xfId="5" applyNumberFormat="1" applyFont="1" applyBorder="1" applyAlignment="1" applyProtection="1">
      <alignment horizontal="left" vertical="center" wrapText="1" indent="1"/>
      <protection locked="0"/>
    </xf>
    <xf numFmtId="49" fontId="17" fillId="0" borderId="41" xfId="5" applyNumberFormat="1" applyFont="1" applyBorder="1" applyAlignment="1" applyProtection="1">
      <alignment horizontal="center" vertical="center" wrapText="1"/>
      <protection locked="0"/>
    </xf>
    <xf numFmtId="166" fontId="13" fillId="0" borderId="40" xfId="5" applyNumberFormat="1" applyFont="1" applyBorder="1" applyAlignment="1" applyProtection="1">
      <alignment vertical="center" wrapText="1"/>
      <protection locked="0"/>
    </xf>
    <xf numFmtId="166" fontId="13" fillId="0" borderId="20" xfId="5" applyNumberFormat="1" applyFont="1" applyBorder="1" applyAlignment="1" applyProtection="1">
      <alignment vertical="center" wrapText="1"/>
      <protection locked="0"/>
    </xf>
    <xf numFmtId="166" fontId="13" fillId="0" borderId="21" xfId="5" applyNumberFormat="1" applyFont="1" applyBorder="1" applyAlignment="1" applyProtection="1">
      <alignment vertical="center" wrapText="1"/>
      <protection locked="0"/>
    </xf>
    <xf numFmtId="166" fontId="13" fillId="0" borderId="12" xfId="5" applyNumberFormat="1" applyFont="1" applyBorder="1" applyAlignment="1" applyProtection="1">
      <alignment vertical="center" wrapText="1"/>
      <protection locked="0"/>
    </xf>
    <xf numFmtId="166" fontId="13" fillId="0" borderId="40" xfId="5" applyNumberFormat="1" applyFont="1" applyBorder="1" applyAlignment="1">
      <alignment vertical="center" wrapText="1"/>
    </xf>
    <xf numFmtId="166" fontId="17" fillId="5" borderId="18" xfId="5" applyNumberFormat="1" applyFont="1" applyFill="1" applyBorder="1" applyAlignment="1">
      <alignment horizontal="left" vertical="center" wrapText="1" indent="2"/>
    </xf>
    <xf numFmtId="0" fontId="1" fillId="0" borderId="0" xfId="5" applyAlignment="1">
      <alignment horizontal="center" vertical="center" wrapText="1"/>
    </xf>
    <xf numFmtId="166" fontId="10" fillId="0" borderId="0" xfId="5" applyNumberFormat="1" applyFont="1" applyAlignment="1">
      <alignment horizontal="center" vertical="center" wrapText="1"/>
    </xf>
    <xf numFmtId="0" fontId="26" fillId="0" borderId="0" xfId="5" applyFont="1" applyAlignment="1">
      <alignment horizontal="center" wrapText="1"/>
    </xf>
    <xf numFmtId="166" fontId="10" fillId="0" borderId="0" xfId="5" applyNumberFormat="1" applyFont="1" applyAlignment="1">
      <alignment vertical="center" wrapText="1"/>
    </xf>
    <xf numFmtId="0" fontId="4" fillId="0" borderId="1" xfId="5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 wrapText="1"/>
    </xf>
    <xf numFmtId="0" fontId="4" fillId="0" borderId="5" xfId="5" applyFont="1" applyBorder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8" fillId="0" borderId="2" xfId="5" applyFont="1" applyBorder="1" applyAlignment="1">
      <alignment horizontal="center" vertical="center" wrapText="1"/>
    </xf>
    <xf numFmtId="0" fontId="11" fillId="0" borderId="30" xfId="5" applyFont="1" applyBorder="1" applyAlignment="1">
      <alignment horizontal="center" vertical="center" wrapText="1"/>
    </xf>
    <xf numFmtId="0" fontId="18" fillId="0" borderId="54" xfId="5" applyFont="1" applyBorder="1" applyAlignment="1">
      <alignment horizontal="left" vertical="center" wrapText="1" indent="1"/>
    </xf>
    <xf numFmtId="166" fontId="11" fillId="0" borderId="54" xfId="5" applyNumberFormat="1" applyFont="1" applyBorder="1" applyAlignment="1" applyProtection="1">
      <alignment horizontal="right" vertical="center" wrapText="1" indent="1"/>
      <protection locked="0"/>
    </xf>
    <xf numFmtId="0" fontId="11" fillId="0" borderId="6" xfId="5" applyFont="1" applyBorder="1" applyAlignment="1">
      <alignment horizontal="center" vertical="center" wrapText="1"/>
    </xf>
    <xf numFmtId="0" fontId="18" fillId="0" borderId="33" xfId="5" applyFont="1" applyBorder="1" applyAlignment="1">
      <alignment horizontal="left" vertical="center" wrapText="1" indent="1"/>
    </xf>
    <xf numFmtId="166" fontId="11" fillId="0" borderId="33" xfId="5" applyNumberFormat="1" applyFont="1" applyBorder="1" applyAlignment="1" applyProtection="1">
      <alignment horizontal="right" vertical="center" wrapText="1" indent="1"/>
      <protection locked="0"/>
    </xf>
    <xf numFmtId="0" fontId="18" fillId="0" borderId="33" xfId="5" applyFont="1" applyBorder="1" applyAlignment="1">
      <alignment horizontal="left" vertical="center" wrapText="1" indent="8"/>
    </xf>
    <xf numFmtId="0" fontId="11" fillId="0" borderId="7" xfId="5" applyFont="1" applyBorder="1" applyAlignment="1" applyProtection="1">
      <alignment vertical="center" wrapText="1"/>
      <protection locked="0"/>
    </xf>
    <xf numFmtId="0" fontId="11" fillId="0" borderId="26" xfId="5" applyFont="1" applyBorder="1" applyAlignment="1">
      <alignment horizontal="center" vertical="center" wrapText="1"/>
    </xf>
    <xf numFmtId="0" fontId="11" fillId="0" borderId="55" xfId="5" applyFont="1" applyBorder="1" applyAlignment="1" applyProtection="1">
      <alignment vertical="center" wrapText="1"/>
      <protection locked="0"/>
    </xf>
    <xf numFmtId="166" fontId="11" fillId="0" borderId="55" xfId="5" applyNumberFormat="1" applyFont="1" applyBorder="1" applyAlignment="1" applyProtection="1">
      <alignment horizontal="right" vertical="center" wrapText="1" indent="1"/>
      <protection locked="0"/>
    </xf>
    <xf numFmtId="0" fontId="21" fillId="0" borderId="13" xfId="5" applyFont="1" applyBorder="1" applyAlignment="1">
      <alignment vertical="center" wrapText="1"/>
    </xf>
    <xf numFmtId="166" fontId="9" fillId="0" borderId="13" xfId="5" applyNumberFormat="1" applyFont="1" applyBorder="1" applyAlignment="1">
      <alignment vertical="center" wrapText="1"/>
    </xf>
    <xf numFmtId="166" fontId="9" fillId="0" borderId="56" xfId="5" applyNumberFormat="1" applyFont="1" applyBorder="1" applyAlignment="1">
      <alignment vertical="center" wrapText="1"/>
    </xf>
    <xf numFmtId="0" fontId="1" fillId="0" borderId="0" xfId="5" applyAlignment="1">
      <alignment horizontal="right" vertical="center" wrapText="1"/>
    </xf>
    <xf numFmtId="0" fontId="38" fillId="0" borderId="7" xfId="0" applyFont="1" applyBorder="1" applyAlignment="1">
      <alignment wrapText="1"/>
    </xf>
    <xf numFmtId="3" fontId="38" fillId="0" borderId="7" xfId="1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/>
    <xf numFmtId="3" fontId="0" fillId="0" borderId="7" xfId="1" applyNumberFormat="1" applyFont="1" applyBorder="1"/>
    <xf numFmtId="0" fontId="38" fillId="0" borderId="7" xfId="0" applyFont="1" applyBorder="1"/>
    <xf numFmtId="3" fontId="38" fillId="0" borderId="7" xfId="1" applyNumberFormat="1" applyFont="1" applyBorder="1"/>
    <xf numFmtId="0" fontId="0" fillId="0" borderId="0" xfId="0" applyAlignment="1">
      <alignment wrapText="1"/>
    </xf>
    <xf numFmtId="3" fontId="0" fillId="0" borderId="0" xfId="1" applyNumberFormat="1" applyFont="1"/>
    <xf numFmtId="0" fontId="38" fillId="0" borderId="1" xfId="6" applyFont="1" applyBorder="1" applyAlignment="1">
      <alignment wrapText="1"/>
    </xf>
    <xf numFmtId="0" fontId="0" fillId="0" borderId="2" xfId="0" applyBorder="1" applyAlignment="1">
      <alignment wrapText="1"/>
    </xf>
    <xf numFmtId="3" fontId="0" fillId="0" borderId="2" xfId="1" applyNumberFormat="1" applyFont="1" applyBorder="1"/>
    <xf numFmtId="3" fontId="38" fillId="0" borderId="5" xfId="1" applyNumberFormat="1" applyFont="1" applyBorder="1"/>
    <xf numFmtId="166" fontId="4" fillId="0" borderId="76" xfId="5" applyNumberFormat="1" applyFont="1" applyBorder="1" applyAlignment="1">
      <alignment horizontal="centerContinuous" vertical="center" wrapText="1"/>
    </xf>
    <xf numFmtId="166" fontId="4" fillId="0" borderId="57" xfId="5" applyNumberFormat="1" applyFont="1" applyBorder="1" applyAlignment="1">
      <alignment horizontal="centerContinuous" vertical="center"/>
    </xf>
    <xf numFmtId="166" fontId="4" fillId="0" borderId="45" xfId="5" applyNumberFormat="1" applyFont="1" applyBorder="1" applyAlignment="1">
      <alignment horizontal="centerContinuous" vertical="center"/>
    </xf>
    <xf numFmtId="166" fontId="4" fillId="0" borderId="58" xfId="5" applyNumberFormat="1" applyFont="1" applyBorder="1" applyAlignment="1">
      <alignment horizontal="center" vertical="center"/>
    </xf>
    <xf numFmtId="166" fontId="17" fillId="0" borderId="35" xfId="5" applyNumberFormat="1" applyFont="1" applyBorder="1" applyAlignment="1">
      <alignment horizontal="left" vertical="center" wrapText="1" indent="2"/>
    </xf>
    <xf numFmtId="166" fontId="17" fillId="0" borderId="16" xfId="5" applyNumberFormat="1" applyFont="1" applyBorder="1" applyAlignment="1">
      <alignment horizontal="left" vertical="center" wrapText="1" indent="2"/>
    </xf>
    <xf numFmtId="166" fontId="8" fillId="0" borderId="1" xfId="5" applyNumberFormat="1" applyFont="1" applyBorder="1" applyAlignment="1">
      <alignment vertical="center" wrapText="1"/>
    </xf>
    <xf numFmtId="166" fontId="8" fillId="0" borderId="2" xfId="5" applyNumberFormat="1" applyFont="1" applyBorder="1" applyAlignment="1">
      <alignment vertical="center" wrapText="1"/>
    </xf>
    <xf numFmtId="166" fontId="8" fillId="0" borderId="5" xfId="5" applyNumberFormat="1" applyFont="1" applyBorder="1" applyAlignment="1">
      <alignment vertical="center" wrapText="1"/>
    </xf>
    <xf numFmtId="171" fontId="17" fillId="0" borderId="37" xfId="5" applyNumberFormat="1" applyFont="1" applyBorder="1" applyAlignment="1" applyProtection="1">
      <alignment horizontal="left" vertical="center" wrapText="1" indent="2"/>
      <protection locked="0"/>
    </xf>
    <xf numFmtId="171" fontId="17" fillId="0" borderId="7" xfId="5" applyNumberFormat="1" applyFont="1" applyBorder="1" applyAlignment="1" applyProtection="1">
      <alignment horizontal="left" vertical="center" wrapText="1" indent="2"/>
      <protection locked="0"/>
    </xf>
    <xf numFmtId="166" fontId="4" fillId="0" borderId="35" xfId="5" applyNumberFormat="1" applyFont="1" applyBorder="1" applyAlignment="1">
      <alignment horizontal="left" vertical="center" wrapText="1" indent="1"/>
    </xf>
    <xf numFmtId="166" fontId="17" fillId="5" borderId="35" xfId="5" applyNumberFormat="1" applyFont="1" applyFill="1" applyBorder="1" applyAlignment="1">
      <alignment horizontal="left" vertical="center" wrapText="1" indent="2"/>
    </xf>
    <xf numFmtId="166" fontId="17" fillId="5" borderId="16" xfId="5" applyNumberFormat="1" applyFont="1" applyFill="1" applyBorder="1" applyAlignment="1">
      <alignment horizontal="left" vertical="center" wrapText="1" indent="2"/>
    </xf>
    <xf numFmtId="166" fontId="4" fillId="0" borderId="16" xfId="5" applyNumberFormat="1" applyFont="1" applyBorder="1" applyAlignment="1">
      <alignment horizontal="centerContinuous" vertical="center" wrapText="1"/>
    </xf>
    <xf numFmtId="0" fontId="4" fillId="0" borderId="49" xfId="0" applyFont="1" applyBorder="1" applyAlignment="1">
      <alignment horizontal="center" vertical="center" wrapText="1"/>
    </xf>
    <xf numFmtId="166" fontId="9" fillId="0" borderId="16" xfId="5" applyNumberFormat="1" applyFont="1" applyBorder="1" applyAlignment="1">
      <alignment horizontal="center" vertical="center" wrapText="1"/>
    </xf>
    <xf numFmtId="166" fontId="13" fillId="0" borderId="33" xfId="5" applyNumberFormat="1" applyFont="1" applyBorder="1" applyAlignment="1" applyProtection="1">
      <alignment horizontal="right" vertical="center" wrapText="1" indent="1"/>
      <protection locked="0"/>
    </xf>
    <xf numFmtId="166" fontId="11" fillId="0" borderId="64" xfId="5" applyNumberFormat="1" applyFont="1" applyBorder="1" applyAlignment="1" applyProtection="1">
      <alignment horizontal="right" vertical="center" wrapText="1" indent="1"/>
      <protection locked="0"/>
    </xf>
    <xf numFmtId="166" fontId="23" fillId="0" borderId="33" xfId="5" applyNumberFormat="1" applyFont="1" applyBorder="1" applyAlignment="1">
      <alignment horizontal="right" vertical="center" wrapText="1" indent="1"/>
    </xf>
    <xf numFmtId="167" fontId="47" fillId="0" borderId="5" xfId="3" applyNumberFormat="1" applyFont="1" applyBorder="1" applyAlignment="1">
      <alignment horizontal="center" vertical="top" wrapText="1"/>
    </xf>
    <xf numFmtId="167" fontId="47" fillId="0" borderId="12" xfId="3" applyNumberFormat="1" applyFont="1" applyBorder="1" applyAlignment="1">
      <alignment horizontal="center" vertical="top" wrapText="1"/>
    </xf>
    <xf numFmtId="167" fontId="50" fillId="0" borderId="40" xfId="3" applyNumberFormat="1" applyFont="1" applyBorder="1" applyAlignment="1">
      <alignment horizontal="center" vertical="top" wrapText="1"/>
    </xf>
    <xf numFmtId="167" fontId="50" fillId="0" borderId="41" xfId="3" applyNumberFormat="1" applyFont="1" applyBorder="1" applyAlignment="1">
      <alignment horizontal="center" vertical="top" wrapText="1"/>
    </xf>
    <xf numFmtId="167" fontId="5" fillId="0" borderId="0" xfId="3" applyNumberFormat="1" applyFont="1" applyAlignment="1">
      <alignment horizontal="center" vertical="center" wrapText="1"/>
    </xf>
    <xf numFmtId="167" fontId="12" fillId="0" borderId="0" xfId="3" applyNumberFormat="1" applyFont="1" applyAlignment="1">
      <alignment horizontal="center" vertical="center" wrapText="1"/>
    </xf>
    <xf numFmtId="167" fontId="51" fillId="0" borderId="12" xfId="14" applyNumberFormat="1" applyFont="1" applyBorder="1" applyAlignment="1">
      <alignment horizontal="center" vertical="top" wrapText="1"/>
    </xf>
    <xf numFmtId="167" fontId="51" fillId="0" borderId="12" xfId="3" applyNumberFormat="1" applyFont="1" applyBorder="1" applyAlignment="1">
      <alignment horizontal="center" vertical="top" wrapText="1"/>
    </xf>
    <xf numFmtId="172" fontId="2" fillId="0" borderId="12" xfId="14" applyNumberFormat="1" applyFont="1" applyBorder="1" applyAlignment="1">
      <alignment horizontal="center" vertical="top"/>
    </xf>
    <xf numFmtId="0" fontId="28" fillId="0" borderId="21" xfId="13" applyFont="1" applyBorder="1"/>
    <xf numFmtId="167" fontId="12" fillId="0" borderId="74" xfId="3" applyNumberFormat="1" applyFont="1" applyBorder="1" applyAlignment="1">
      <alignment horizontal="center" vertical="top" wrapText="1"/>
    </xf>
    <xf numFmtId="167" fontId="5" fillId="0" borderId="66" xfId="3" applyNumberFormat="1" applyFont="1" applyBorder="1" applyAlignment="1">
      <alignment horizontal="center" vertical="top" wrapText="1"/>
    </xf>
    <xf numFmtId="167" fontId="5" fillId="0" borderId="44" xfId="3" applyNumberFormat="1" applyFont="1" applyBorder="1" applyAlignment="1">
      <alignment horizontal="center" vertical="center" wrapText="1"/>
    </xf>
    <xf numFmtId="0" fontId="2" fillId="0" borderId="66" xfId="7" applyFont="1" applyBorder="1"/>
    <xf numFmtId="170" fontId="2" fillId="0" borderId="74" xfId="1" applyNumberFormat="1" applyFont="1" applyBorder="1"/>
    <xf numFmtId="0" fontId="34" fillId="0" borderId="0" xfId="7" applyFont="1" applyAlignment="1">
      <alignment horizontal="right"/>
    </xf>
    <xf numFmtId="0" fontId="5" fillId="0" borderId="17" xfId="7" applyFont="1" applyBorder="1" applyAlignment="1">
      <alignment horizontal="center" vertical="top" wrapText="1"/>
    </xf>
    <xf numFmtId="0" fontId="5" fillId="0" borderId="49" xfId="7" applyFont="1" applyBorder="1" applyAlignment="1">
      <alignment horizontal="center" vertical="top" wrapText="1"/>
    </xf>
    <xf numFmtId="0" fontId="2" fillId="0" borderId="20" xfId="7" applyFont="1" applyBorder="1" applyAlignment="1">
      <alignment horizontal="center" vertical="top" wrapText="1"/>
    </xf>
    <xf numFmtId="0" fontId="2" fillId="0" borderId="29" xfId="7" applyFont="1" applyBorder="1" applyAlignment="1">
      <alignment horizontal="center" vertical="top" wrapText="1"/>
    </xf>
    <xf numFmtId="0" fontId="2" fillId="0" borderId="13" xfId="7" applyFont="1" applyBorder="1" applyAlignment="1">
      <alignment horizontal="center" vertical="top" wrapText="1"/>
    </xf>
    <xf numFmtId="0" fontId="2" fillId="0" borderId="21" xfId="7" applyFont="1" applyBorder="1" applyAlignment="1">
      <alignment vertical="top" wrapText="1"/>
    </xf>
    <xf numFmtId="167" fontId="12" fillId="0" borderId="69" xfId="3" applyNumberFormat="1" applyFont="1" applyBorder="1" applyAlignment="1">
      <alignment horizontal="center" vertical="center" wrapText="1"/>
    </xf>
    <xf numFmtId="170" fontId="11" fillId="0" borderId="0" xfId="1" applyNumberFormat="1" applyFont="1" applyAlignment="1">
      <alignment horizontal="right" vertical="center" indent="1"/>
    </xf>
    <xf numFmtId="0" fontId="26" fillId="0" borderId="0" xfId="5" applyFont="1" applyAlignment="1">
      <alignment horizontal="center" wrapText="1"/>
    </xf>
    <xf numFmtId="0" fontId="2" fillId="0" borderId="20" xfId="7" applyFont="1" applyBorder="1" applyAlignment="1">
      <alignment horizontal="center" vertical="top" wrapText="1"/>
    </xf>
    <xf numFmtId="0" fontId="2" fillId="0" borderId="21" xfId="7" applyFont="1" applyBorder="1" applyAlignment="1">
      <alignment vertical="top" wrapText="1"/>
    </xf>
    <xf numFmtId="0" fontId="53" fillId="0" borderId="7" xfId="15" applyFont="1" applyBorder="1" applyAlignment="1">
      <alignment horizontal="center" vertical="center"/>
    </xf>
    <xf numFmtId="0" fontId="45" fillId="0" borderId="7" xfId="16" applyFont="1" applyFill="1" applyBorder="1" applyAlignment="1">
      <alignment horizontal="center" vertical="center" wrapText="1"/>
    </xf>
    <xf numFmtId="0" fontId="53" fillId="0" borderId="0" xfId="15" applyFont="1"/>
    <xf numFmtId="0" fontId="25" fillId="0" borderId="7" xfId="15" applyFont="1" applyBorder="1" applyAlignment="1">
      <alignment horizontal="center" vertical="top" wrapText="1"/>
    </xf>
    <xf numFmtId="0" fontId="25" fillId="0" borderId="7" xfId="15" applyFont="1" applyBorder="1" applyAlignment="1">
      <alignment horizontal="left" vertical="top" wrapText="1"/>
    </xf>
    <xf numFmtId="3" fontId="25" fillId="0" borderId="7" xfId="15" applyNumberFormat="1" applyFont="1" applyBorder="1" applyAlignment="1">
      <alignment horizontal="right" vertical="top" wrapText="1"/>
    </xf>
    <xf numFmtId="0" fontId="52" fillId="0" borderId="0" xfId="15"/>
    <xf numFmtId="0" fontId="38" fillId="0" borderId="7" xfId="15" applyFont="1" applyBorder="1" applyAlignment="1">
      <alignment horizontal="center" vertical="top" wrapText="1"/>
    </xf>
    <xf numFmtId="0" fontId="38" fillId="0" borderId="7" xfId="15" applyFont="1" applyBorder="1" applyAlignment="1">
      <alignment horizontal="left" vertical="top" wrapText="1"/>
    </xf>
    <xf numFmtId="3" fontId="38" fillId="0" borderId="7" xfId="15" applyNumberFormat="1" applyFont="1" applyBorder="1" applyAlignment="1">
      <alignment horizontal="right" vertical="top" wrapText="1"/>
    </xf>
    <xf numFmtId="3" fontId="52" fillId="0" borderId="0" xfId="15" applyNumberFormat="1"/>
    <xf numFmtId="0" fontId="55" fillId="0" borderId="0" xfId="17" applyFont="1" applyFill="1"/>
    <xf numFmtId="0" fontId="5" fillId="0" borderId="0" xfId="17" applyFont="1" applyFill="1" applyAlignment="1">
      <alignment horizontal="centerContinuous" vertical="center"/>
    </xf>
    <xf numFmtId="0" fontId="2" fillId="0" borderId="0" xfId="17" applyFont="1" applyFill="1" applyAlignment="1">
      <alignment horizontal="centerContinuous" vertical="center"/>
    </xf>
    <xf numFmtId="0" fontId="6" fillId="0" borderId="0" xfId="17" applyFont="1" applyFill="1" applyAlignment="1">
      <alignment horizontal="right"/>
    </xf>
    <xf numFmtId="0" fontId="4" fillId="0" borderId="75" xfId="17" applyFont="1" applyFill="1" applyBorder="1" applyAlignment="1">
      <alignment horizontal="center" vertical="center" wrapText="1"/>
    </xf>
    <xf numFmtId="0" fontId="4" fillId="0" borderId="68" xfId="17" applyFont="1" applyFill="1" applyBorder="1" applyAlignment="1">
      <alignment horizontal="center" vertical="center" wrapText="1"/>
    </xf>
    <xf numFmtId="0" fontId="8" fillId="0" borderId="45" xfId="17" applyFont="1" applyFill="1" applyBorder="1" applyAlignment="1">
      <alignment horizontal="center" vertical="center" wrapText="1"/>
    </xf>
    <xf numFmtId="0" fontId="32" fillId="0" borderId="0" xfId="17" applyFill="1"/>
    <xf numFmtId="37" fontId="8" fillId="0" borderId="1" xfId="17" applyNumberFormat="1" applyFont="1" applyFill="1" applyBorder="1" applyAlignment="1">
      <alignment horizontal="left" vertical="center" indent="1"/>
    </xf>
    <xf numFmtId="0" fontId="8" fillId="0" borderId="2" xfId="17" applyFont="1" applyFill="1" applyBorder="1" applyAlignment="1">
      <alignment horizontal="left" vertical="center" indent="1"/>
    </xf>
    <xf numFmtId="173" fontId="8" fillId="0" borderId="17" xfId="17" applyNumberFormat="1" applyFont="1" applyFill="1" applyBorder="1" applyAlignment="1">
      <alignment horizontal="right" vertical="center"/>
    </xf>
    <xf numFmtId="173" fontId="8" fillId="0" borderId="35" xfId="17" applyNumberFormat="1" applyFont="1" applyFill="1" applyBorder="1" applyAlignment="1">
      <alignment horizontal="right" vertical="center"/>
    </xf>
    <xf numFmtId="173" fontId="8" fillId="0" borderId="15" xfId="17" applyNumberFormat="1" applyFont="1" applyFill="1" applyBorder="1" applyAlignment="1">
      <alignment horizontal="right" vertical="center"/>
    </xf>
    <xf numFmtId="0" fontId="56" fillId="0" borderId="0" xfId="17" applyFont="1" applyFill="1" applyAlignment="1">
      <alignment vertical="center"/>
    </xf>
    <xf numFmtId="37" fontId="13" fillId="0" borderId="30" xfId="17" applyNumberFormat="1" applyFont="1" applyFill="1" applyBorder="1" applyAlignment="1">
      <alignment horizontal="left" indent="1"/>
    </xf>
    <xf numFmtId="0" fontId="13" fillId="0" borderId="31" xfId="17" applyFont="1" applyFill="1" applyBorder="1" applyAlignment="1">
      <alignment horizontal="left" indent="3"/>
    </xf>
    <xf numFmtId="173" fontId="13" fillId="0" borderId="76" xfId="18" quotePrefix="1" applyNumberFormat="1" applyFont="1" applyFill="1" applyBorder="1" applyAlignment="1" applyProtection="1">
      <alignment horizontal="right"/>
      <protection locked="0"/>
    </xf>
    <xf numFmtId="173" fontId="13" fillId="0" borderId="68" xfId="18" applyNumberFormat="1" applyFont="1" applyFill="1" applyBorder="1" applyAlignment="1" applyProtection="1">
      <alignment vertical="center"/>
      <protection locked="0"/>
    </xf>
    <xf numFmtId="173" fontId="13" fillId="0" borderId="45" xfId="17" applyNumberFormat="1" applyFont="1" applyFill="1" applyBorder="1"/>
    <xf numFmtId="37" fontId="13" fillId="0" borderId="6" xfId="17" applyNumberFormat="1" applyFont="1" applyFill="1" applyBorder="1" applyAlignment="1">
      <alignment horizontal="left" indent="1"/>
    </xf>
    <xf numFmtId="0" fontId="13" fillId="0" borderId="7" xfId="17" applyFont="1" applyFill="1" applyBorder="1" applyAlignment="1">
      <alignment horizontal="left" indent="3"/>
    </xf>
    <xf numFmtId="173" fontId="13" fillId="0" borderId="72" xfId="18" applyNumberFormat="1" applyFont="1" applyFill="1" applyBorder="1" applyProtection="1">
      <protection locked="0"/>
    </xf>
    <xf numFmtId="173" fontId="13" fillId="0" borderId="37" xfId="18" applyNumberFormat="1" applyFont="1" applyFill="1" applyBorder="1" applyAlignment="1" applyProtection="1">
      <alignment vertical="center"/>
      <protection locked="0"/>
    </xf>
    <xf numFmtId="173" fontId="13" fillId="0" borderId="19" xfId="17" applyNumberFormat="1" applyFont="1" applyFill="1" applyBorder="1"/>
    <xf numFmtId="173" fontId="13" fillId="0" borderId="72" xfId="17" applyNumberFormat="1" applyFont="1" applyFill="1" applyBorder="1" applyProtection="1">
      <protection locked="0"/>
    </xf>
    <xf numFmtId="173" fontId="13" fillId="0" borderId="37" xfId="17" applyNumberFormat="1" applyFont="1" applyFill="1" applyBorder="1" applyAlignment="1" applyProtection="1">
      <alignment vertical="center"/>
      <protection locked="0"/>
    </xf>
    <xf numFmtId="37" fontId="13" fillId="0" borderId="26" xfId="17" applyNumberFormat="1" applyFont="1" applyFill="1" applyBorder="1" applyAlignment="1">
      <alignment horizontal="left" indent="1"/>
    </xf>
    <xf numFmtId="0" fontId="13" fillId="0" borderId="27" xfId="17" applyFont="1" applyFill="1" applyBorder="1" applyAlignment="1">
      <alignment horizontal="left" indent="3"/>
    </xf>
    <xf numFmtId="173" fontId="13" fillId="0" borderId="3" xfId="17" applyNumberFormat="1" applyFont="1" applyFill="1" applyBorder="1" applyProtection="1">
      <protection locked="0"/>
    </xf>
    <xf numFmtId="173" fontId="13" fillId="0" borderId="53" xfId="17" applyNumberFormat="1" applyFont="1" applyFill="1" applyBorder="1" applyAlignment="1" applyProtection="1">
      <alignment vertical="center"/>
      <protection locked="0"/>
    </xf>
    <xf numFmtId="173" fontId="13" fillId="0" borderId="77" xfId="17" applyNumberFormat="1" applyFont="1" applyFill="1" applyBorder="1"/>
    <xf numFmtId="37" fontId="13" fillId="0" borderId="1" xfId="17" applyNumberFormat="1" applyFont="1" applyFill="1" applyBorder="1" applyAlignment="1">
      <alignment horizontal="left" indent="1"/>
    </xf>
    <xf numFmtId="0" fontId="8" fillId="0" borderId="18" xfId="17" applyFont="1" applyFill="1" applyBorder="1" applyAlignment="1">
      <alignment horizontal="left" vertical="center" indent="1"/>
    </xf>
    <xf numFmtId="173" fontId="9" fillId="0" borderId="35" xfId="17" applyNumberFormat="1" applyFont="1" applyFill="1" applyBorder="1" applyProtection="1">
      <protection locked="0"/>
    </xf>
    <xf numFmtId="37" fontId="13" fillId="0" borderId="10" xfId="17" applyNumberFormat="1" applyFont="1" applyFill="1" applyBorder="1" applyAlignment="1">
      <alignment horizontal="left" indent="1"/>
    </xf>
    <xf numFmtId="0" fontId="13" fillId="0" borderId="47" xfId="17" applyFont="1" applyFill="1" applyBorder="1" applyAlignment="1">
      <alignment horizontal="left" indent="3"/>
    </xf>
    <xf numFmtId="173" fontId="13" fillId="0" borderId="36" xfId="17" applyNumberFormat="1" applyFont="1" applyFill="1" applyBorder="1" applyProtection="1">
      <protection locked="0"/>
    </xf>
    <xf numFmtId="173" fontId="13" fillId="0" borderId="73" xfId="17" applyNumberFormat="1" applyFont="1" applyFill="1" applyBorder="1" applyAlignment="1" applyProtection="1">
      <alignment vertical="center"/>
      <protection locked="0"/>
    </xf>
    <xf numFmtId="173" fontId="13" fillId="0" borderId="36" xfId="17" applyNumberFormat="1" applyFont="1" applyFill="1" applyBorder="1"/>
    <xf numFmtId="0" fontId="13" fillId="0" borderId="67" xfId="17" applyFont="1" applyFill="1" applyBorder="1" applyAlignment="1">
      <alignment horizontal="left" indent="3"/>
    </xf>
    <xf numFmtId="173" fontId="13" fillId="0" borderId="53" xfId="17" applyNumberFormat="1" applyFont="1" applyFill="1" applyBorder="1" applyProtection="1">
      <protection locked="0"/>
    </xf>
    <xf numFmtId="173" fontId="13" fillId="0" borderId="4" xfId="17" applyNumberFormat="1" applyFont="1" applyFill="1" applyBorder="1" applyAlignment="1" applyProtection="1">
      <alignment vertical="center"/>
      <protection locked="0"/>
    </xf>
    <xf numFmtId="173" fontId="13" fillId="0" borderId="53" xfId="17" applyNumberFormat="1" applyFont="1" applyFill="1" applyBorder="1"/>
    <xf numFmtId="173" fontId="9" fillId="0" borderId="49" xfId="17" applyNumberFormat="1" applyFont="1" applyFill="1" applyBorder="1" applyAlignment="1" applyProtection="1">
      <alignment vertical="center"/>
      <protection locked="0"/>
    </xf>
    <xf numFmtId="173" fontId="9" fillId="0" borderId="35" xfId="17" applyNumberFormat="1" applyFont="1" applyFill="1" applyBorder="1"/>
    <xf numFmtId="173" fontId="8" fillId="0" borderId="17" xfId="17" applyNumberFormat="1" applyFont="1" applyFill="1" applyBorder="1" applyAlignment="1">
      <alignment vertical="center"/>
    </xf>
    <xf numFmtId="173" fontId="8" fillId="0" borderId="35" xfId="17" applyNumberFormat="1" applyFont="1" applyFill="1" applyBorder="1" applyAlignment="1">
      <alignment vertical="center"/>
    </xf>
    <xf numFmtId="173" fontId="8" fillId="0" borderId="15" xfId="17" applyNumberFormat="1" applyFont="1" applyFill="1" applyBorder="1" applyAlignment="1">
      <alignment vertical="center"/>
    </xf>
    <xf numFmtId="0" fontId="57" fillId="0" borderId="0" xfId="17" applyFont="1" applyFill="1" applyAlignment="1">
      <alignment vertical="center"/>
    </xf>
    <xf numFmtId="173" fontId="13" fillId="0" borderId="76" xfId="17" applyNumberFormat="1" applyFont="1" applyFill="1" applyBorder="1" applyProtection="1">
      <protection locked="0"/>
    </xf>
    <xf numFmtId="173" fontId="13" fillId="0" borderId="68" xfId="17" applyNumberFormat="1" applyFont="1" applyFill="1" applyBorder="1" applyAlignment="1" applyProtection="1">
      <alignment vertical="center"/>
      <protection locked="0"/>
    </xf>
    <xf numFmtId="173" fontId="13" fillId="0" borderId="34" xfId="17" applyNumberFormat="1" applyFont="1" applyFill="1" applyBorder="1"/>
    <xf numFmtId="37" fontId="13" fillId="0" borderId="1" xfId="17" applyNumberFormat="1" applyFont="1" applyFill="1" applyBorder="1" applyAlignment="1">
      <alignment horizontal="left" wrapText="1" indent="1"/>
    </xf>
    <xf numFmtId="173" fontId="9" fillId="0" borderId="17" xfId="17" applyNumberFormat="1" applyFont="1" applyFill="1" applyBorder="1" applyProtection="1">
      <protection locked="0"/>
    </xf>
    <xf numFmtId="173" fontId="9" fillId="0" borderId="35" xfId="17" applyNumberFormat="1" applyFont="1" applyFill="1" applyBorder="1" applyAlignment="1" applyProtection="1">
      <alignment vertical="center"/>
      <protection locked="0"/>
    </xf>
    <xf numFmtId="173" fontId="9" fillId="0" borderId="15" xfId="17" applyNumberFormat="1" applyFont="1" applyFill="1" applyBorder="1"/>
    <xf numFmtId="0" fontId="4" fillId="0" borderId="2" xfId="17" applyFont="1" applyFill="1" applyBorder="1" applyAlignment="1">
      <alignment horizontal="left" vertical="center" indent="1"/>
    </xf>
    <xf numFmtId="0" fontId="58" fillId="0" borderId="0" xfId="17" applyFont="1" applyFill="1" applyAlignment="1">
      <alignment vertical="center"/>
    </xf>
    <xf numFmtId="0" fontId="8" fillId="0" borderId="1" xfId="17" applyFont="1" applyFill="1" applyBorder="1" applyAlignment="1">
      <alignment horizontal="left" vertical="center" indent="1"/>
    </xf>
    <xf numFmtId="0" fontId="8" fillId="0" borderId="18" xfId="17" quotePrefix="1" applyFont="1" applyFill="1" applyBorder="1" applyAlignment="1">
      <alignment horizontal="left" vertical="center" indent="1"/>
    </xf>
    <xf numFmtId="0" fontId="13" fillId="0" borderId="6" xfId="17" applyFont="1" applyFill="1" applyBorder="1" applyAlignment="1">
      <alignment horizontal="left" indent="1"/>
    </xf>
    <xf numFmtId="0" fontId="13" fillId="0" borderId="39" xfId="17" applyFont="1" applyFill="1" applyBorder="1" applyAlignment="1">
      <alignment horizontal="left" indent="3"/>
    </xf>
    <xf numFmtId="173" fontId="13" fillId="0" borderId="68" xfId="17" applyNumberFormat="1" applyFont="1" applyFill="1" applyBorder="1"/>
    <xf numFmtId="173" fontId="13" fillId="0" borderId="37" xfId="17" applyNumberFormat="1" applyFont="1" applyFill="1" applyBorder="1"/>
    <xf numFmtId="0" fontId="13" fillId="0" borderId="41" xfId="17" applyFont="1" applyFill="1" applyBorder="1" applyAlignment="1">
      <alignment horizontal="left" indent="3"/>
    </xf>
    <xf numFmtId="173" fontId="13" fillId="0" borderId="78" xfId="17" applyNumberFormat="1" applyFont="1" applyFill="1" applyBorder="1" applyProtection="1">
      <protection locked="0"/>
    </xf>
    <xf numFmtId="173" fontId="13" fillId="0" borderId="51" xfId="17" applyNumberFormat="1" applyFont="1" applyFill="1" applyBorder="1" applyAlignment="1" applyProtection="1">
      <alignment vertical="center"/>
      <protection locked="0"/>
    </xf>
    <xf numFmtId="173" fontId="13" fillId="0" borderId="51" xfId="17" applyNumberFormat="1" applyFont="1" applyFill="1" applyBorder="1"/>
    <xf numFmtId="0" fontId="13" fillId="0" borderId="26" xfId="17" applyFont="1" applyFill="1" applyBorder="1" applyAlignment="1">
      <alignment horizontal="left" indent="1"/>
    </xf>
    <xf numFmtId="0" fontId="9" fillId="0" borderId="1" xfId="17" applyFont="1" applyFill="1" applyBorder="1" applyAlignment="1">
      <alignment horizontal="left" indent="1"/>
    </xf>
    <xf numFmtId="0" fontId="8" fillId="0" borderId="5" xfId="5" applyFont="1" applyBorder="1" applyAlignment="1">
      <alignment horizontal="left" vertical="center" indent="1"/>
    </xf>
    <xf numFmtId="0" fontId="9" fillId="0" borderId="10" xfId="17" applyFont="1" applyFill="1" applyBorder="1" applyAlignment="1">
      <alignment horizontal="left" indent="1"/>
    </xf>
    <xf numFmtId="0" fontId="8" fillId="0" borderId="48" xfId="5" applyFont="1" applyBorder="1" applyAlignment="1">
      <alignment horizontal="left" vertical="center" indent="1"/>
    </xf>
    <xf numFmtId="173" fontId="9" fillId="0" borderId="71" xfId="17" applyNumberFormat="1" applyFont="1" applyFill="1" applyBorder="1" applyProtection="1">
      <protection locked="0"/>
    </xf>
    <xf numFmtId="173" fontId="9" fillId="0" borderId="36" xfId="17" applyNumberFormat="1" applyFont="1" applyFill="1" applyBorder="1" applyAlignment="1" applyProtection="1">
      <alignment vertical="center"/>
      <protection locked="0"/>
    </xf>
    <xf numFmtId="173" fontId="9" fillId="0" borderId="36" xfId="17" applyNumberFormat="1" applyFont="1" applyFill="1" applyBorder="1"/>
    <xf numFmtId="0" fontId="4" fillId="0" borderId="18" xfId="17" applyFont="1" applyFill="1" applyBorder="1" applyAlignment="1">
      <alignment horizontal="left" vertical="center" indent="1"/>
    </xf>
    <xf numFmtId="0" fontId="59" fillId="0" borderId="0" xfId="17" applyFont="1" applyFill="1" applyAlignment="1">
      <alignment vertical="center"/>
    </xf>
    <xf numFmtId="0" fontId="17" fillId="0" borderId="0" xfId="17" applyFont="1" applyFill="1" applyAlignment="1">
      <alignment horizontal="right"/>
    </xf>
    <xf numFmtId="0" fontId="17" fillId="0" borderId="0" xfId="17" applyFont="1" applyFill="1"/>
    <xf numFmtId="166" fontId="32" fillId="0" borderId="0" xfId="17" applyNumberFormat="1" applyFill="1" applyAlignment="1">
      <alignment vertical="center"/>
    </xf>
    <xf numFmtId="0" fontId="60" fillId="0" borderId="30" xfId="5" applyFont="1" applyFill="1" applyBorder="1" applyAlignment="1">
      <alignment horizontal="center" vertical="top" wrapText="1"/>
    </xf>
    <xf numFmtId="0" fontId="60" fillId="0" borderId="31" xfId="5" applyFont="1" applyFill="1" applyBorder="1" applyAlignment="1">
      <alignment horizontal="center" vertical="top" wrapText="1"/>
    </xf>
    <xf numFmtId="0" fontId="60" fillId="0" borderId="32" xfId="5" applyFont="1" applyFill="1" applyBorder="1" applyAlignment="1">
      <alignment horizontal="center" vertical="top" wrapText="1"/>
    </xf>
    <xf numFmtId="0" fontId="52" fillId="0" borderId="0" xfId="19"/>
    <xf numFmtId="0" fontId="25" fillId="0" borderId="6" xfId="5" applyFont="1" applyBorder="1" applyAlignment="1">
      <alignment horizontal="center" vertical="top" wrapText="1"/>
    </xf>
    <xf numFmtId="0" fontId="25" fillId="0" borderId="7" xfId="5" applyFont="1" applyBorder="1" applyAlignment="1">
      <alignment horizontal="left" vertical="top" wrapText="1"/>
    </xf>
    <xf numFmtId="3" fontId="25" fillId="0" borderId="7" xfId="5" applyNumberFormat="1" applyFont="1" applyBorder="1" applyAlignment="1">
      <alignment horizontal="right" vertical="top" wrapText="1"/>
    </xf>
    <xf numFmtId="3" fontId="25" fillId="0" borderId="8" xfId="5" applyNumberFormat="1" applyFont="1" applyBorder="1" applyAlignment="1">
      <alignment horizontal="right" vertical="top" wrapText="1"/>
    </xf>
    <xf numFmtId="0" fontId="25" fillId="0" borderId="26" xfId="5" applyFont="1" applyBorder="1" applyAlignment="1">
      <alignment horizontal="center" vertical="top" wrapText="1"/>
    </xf>
    <xf numFmtId="0" fontId="25" fillId="0" borderId="27" xfId="5" applyFont="1" applyBorder="1" applyAlignment="1">
      <alignment horizontal="left" vertical="top" wrapText="1"/>
    </xf>
    <xf numFmtId="3" fontId="25" fillId="0" borderId="27" xfId="5" applyNumberFormat="1" applyFont="1" applyBorder="1" applyAlignment="1">
      <alignment horizontal="right" vertical="top" wrapText="1"/>
    </xf>
    <xf numFmtId="3" fontId="25" fillId="0" borderId="28" xfId="5" applyNumberFormat="1" applyFont="1" applyBorder="1" applyAlignment="1">
      <alignment horizontal="right" vertical="top" wrapText="1"/>
    </xf>
    <xf numFmtId="0" fontId="38" fillId="0" borderId="1" xfId="5" applyFont="1" applyBorder="1" applyAlignment="1">
      <alignment horizontal="center" vertical="top" wrapText="1"/>
    </xf>
    <xf numFmtId="0" fontId="38" fillId="0" borderId="2" xfId="5" applyFont="1" applyBorder="1" applyAlignment="1">
      <alignment horizontal="left" vertical="top" wrapText="1"/>
    </xf>
    <xf numFmtId="3" fontId="38" fillId="0" borderId="2" xfId="5" applyNumberFormat="1" applyFont="1" applyBorder="1" applyAlignment="1">
      <alignment horizontal="right" vertical="top" wrapText="1"/>
    </xf>
    <xf numFmtId="3" fontId="38" fillId="0" borderId="5" xfId="5" applyNumberFormat="1" applyFont="1" applyBorder="1" applyAlignment="1">
      <alignment horizontal="right" vertical="top" wrapText="1"/>
    </xf>
    <xf numFmtId="0" fontId="25" fillId="0" borderId="10" xfId="5" applyFont="1" applyBorder="1" applyAlignment="1">
      <alignment horizontal="center" vertical="top" wrapText="1"/>
    </xf>
    <xf numFmtId="0" fontId="25" fillId="0" borderId="9" xfId="5" applyFont="1" applyBorder="1" applyAlignment="1">
      <alignment horizontal="left" vertical="top" wrapText="1"/>
    </xf>
    <xf numFmtId="3" fontId="25" fillId="0" borderId="9" xfId="5" applyNumberFormat="1" applyFont="1" applyBorder="1" applyAlignment="1">
      <alignment horizontal="right" vertical="top" wrapText="1"/>
    </xf>
    <xf numFmtId="3" fontId="25" fillId="0" borderId="11" xfId="5" applyNumberFormat="1" applyFont="1" applyBorder="1" applyAlignment="1">
      <alignment horizontal="right" vertical="top" wrapText="1"/>
    </xf>
    <xf numFmtId="0" fontId="1" fillId="0" borderId="0" xfId="5" applyFill="1"/>
    <xf numFmtId="0" fontId="61" fillId="0" borderId="0" xfId="5" applyFont="1" applyFill="1" applyAlignment="1">
      <alignment horizontal="right"/>
    </xf>
    <xf numFmtId="0" fontId="47" fillId="0" borderId="0" xfId="5" applyFont="1" applyFill="1" applyAlignment="1">
      <alignment horizontal="center"/>
    </xf>
    <xf numFmtId="0" fontId="62" fillId="0" borderId="0" xfId="5" applyFont="1" applyFill="1" applyAlignment="1">
      <alignment horizontal="right"/>
    </xf>
    <xf numFmtId="0" fontId="7" fillId="0" borderId="1" xfId="20" applyFont="1" applyFill="1" applyBorder="1" applyAlignment="1">
      <alignment horizontal="center" vertical="center" wrapText="1"/>
    </xf>
    <xf numFmtId="0" fontId="47" fillId="0" borderId="2" xfId="20" applyFont="1" applyFill="1" applyBorder="1" applyAlignment="1">
      <alignment horizontal="center" vertical="center"/>
    </xf>
    <xf numFmtId="0" fontId="47" fillId="0" borderId="5" xfId="20" applyFont="1" applyFill="1" applyBorder="1" applyAlignment="1">
      <alignment horizontal="center" vertical="center" wrapText="1"/>
    </xf>
    <xf numFmtId="0" fontId="49" fillId="0" borderId="0" xfId="20" applyFill="1" applyAlignment="1">
      <alignment horizontal="center"/>
    </xf>
    <xf numFmtId="0" fontId="49" fillId="0" borderId="10" xfId="20" applyFill="1" applyBorder="1" applyAlignment="1">
      <alignment horizontal="center" vertical="center"/>
    </xf>
    <xf numFmtId="174" fontId="21" fillId="0" borderId="11" xfId="20" applyNumberFormat="1" applyFont="1" applyFill="1" applyBorder="1" applyAlignment="1" applyProtection="1">
      <alignment horizontal="right" vertical="center"/>
    </xf>
    <xf numFmtId="0" fontId="49" fillId="0" borderId="0" xfId="20" applyFill="1"/>
    <xf numFmtId="0" fontId="49" fillId="0" borderId="6" xfId="20" applyFill="1" applyBorder="1" applyAlignment="1">
      <alignment horizontal="center" vertical="center"/>
    </xf>
    <xf numFmtId="0" fontId="64" fillId="0" borderId="7" xfId="20" applyFont="1" applyFill="1" applyBorder="1" applyAlignment="1">
      <alignment horizontal="left" vertical="center" indent="5"/>
    </xf>
    <xf numFmtId="174" fontId="65" fillId="0" borderId="8" xfId="20" applyNumberFormat="1" applyFont="1" applyFill="1" applyBorder="1" applyAlignment="1" applyProtection="1">
      <alignment horizontal="right" vertical="center"/>
      <protection locked="0"/>
    </xf>
    <xf numFmtId="0" fontId="1" fillId="0" borderId="7" xfId="20" applyFont="1" applyFill="1" applyBorder="1" applyAlignment="1">
      <alignment horizontal="left" vertical="center" indent="1"/>
    </xf>
    <xf numFmtId="0" fontId="49" fillId="0" borderId="26" xfId="20" applyFill="1" applyBorder="1" applyAlignment="1">
      <alignment horizontal="center" vertical="center"/>
    </xf>
    <xf numFmtId="0" fontId="1" fillId="0" borderId="27" xfId="20" applyFont="1" applyFill="1" applyBorder="1" applyAlignment="1">
      <alignment horizontal="left" vertical="center" indent="1"/>
    </xf>
    <xf numFmtId="174" fontId="65" fillId="0" borderId="28" xfId="20" applyNumberFormat="1" applyFont="1" applyFill="1" applyBorder="1" applyAlignment="1" applyProtection="1">
      <alignment horizontal="right" vertical="center"/>
      <protection locked="0"/>
    </xf>
    <xf numFmtId="174" fontId="49" fillId="0" borderId="0" xfId="20" applyNumberFormat="1" applyFill="1"/>
    <xf numFmtId="0" fontId="49" fillId="0" borderId="70" xfId="20" applyFill="1" applyBorder="1" applyAlignment="1">
      <alignment horizontal="center" vertical="center"/>
    </xf>
    <xf numFmtId="0" fontId="49" fillId="0" borderId="55" xfId="20" applyFill="1" applyBorder="1" applyAlignment="1">
      <alignment horizontal="left" vertical="center" indent="1"/>
    </xf>
    <xf numFmtId="174" fontId="65" fillId="0" borderId="14" xfId="20" applyNumberFormat="1" applyFont="1" applyFill="1" applyBorder="1" applyAlignment="1" applyProtection="1">
      <alignment horizontal="right" vertical="center"/>
      <protection locked="0"/>
    </xf>
    <xf numFmtId="0" fontId="49" fillId="0" borderId="30" xfId="20" applyFill="1" applyBorder="1" applyAlignment="1">
      <alignment horizontal="center" vertical="center"/>
    </xf>
    <xf numFmtId="174" fontId="21" fillId="0" borderId="32" xfId="20" applyNumberFormat="1" applyFont="1" applyFill="1" applyBorder="1" applyAlignment="1" applyProtection="1">
      <alignment horizontal="right" vertical="center"/>
    </xf>
    <xf numFmtId="0" fontId="64" fillId="0" borderId="55" xfId="20" applyFont="1" applyFill="1" applyBorder="1" applyAlignment="1">
      <alignment horizontal="left" vertical="center" indent="5"/>
    </xf>
    <xf numFmtId="0" fontId="35" fillId="0" borderId="0" xfId="21" applyFill="1" applyProtection="1"/>
    <xf numFmtId="0" fontId="66" fillId="0" borderId="0" xfId="21" applyFont="1" applyFill="1" applyProtection="1"/>
    <xf numFmtId="0" fontId="67" fillId="0" borderId="22" xfId="21" applyFont="1" applyFill="1" applyBorder="1" applyAlignment="1" applyProtection="1"/>
    <xf numFmtId="0" fontId="67" fillId="0" borderId="22" xfId="21" applyFont="1" applyFill="1" applyBorder="1" applyAlignment="1" applyProtection="1">
      <alignment horizontal="right"/>
    </xf>
    <xf numFmtId="0" fontId="69" fillId="0" borderId="70" xfId="21" applyFont="1" applyFill="1" applyBorder="1" applyAlignment="1" applyProtection="1">
      <alignment horizontal="center" vertical="center" wrapText="1"/>
    </xf>
    <xf numFmtId="0" fontId="69" fillId="0" borderId="55" xfId="21" applyFont="1" applyFill="1" applyBorder="1" applyAlignment="1" applyProtection="1">
      <alignment horizontal="center" vertical="center" wrapText="1"/>
    </xf>
    <xf numFmtId="0" fontId="35" fillId="0" borderId="0" xfId="21" applyFill="1" applyAlignment="1" applyProtection="1">
      <alignment horizontal="center" vertical="center"/>
    </xf>
    <xf numFmtId="0" fontId="14" fillId="0" borderId="30" xfId="21" applyFont="1" applyFill="1" applyBorder="1" applyAlignment="1" applyProtection="1">
      <alignment vertical="center" wrapText="1"/>
    </xf>
    <xf numFmtId="175" fontId="13" fillId="0" borderId="31" xfId="22" applyNumberFormat="1" applyFont="1" applyFill="1" applyBorder="1" applyAlignment="1" applyProtection="1">
      <alignment horizontal="center" vertical="center"/>
    </xf>
    <xf numFmtId="176" fontId="70" fillId="0" borderId="31" xfId="21" applyNumberFormat="1" applyFont="1" applyFill="1" applyBorder="1" applyAlignment="1" applyProtection="1">
      <alignment horizontal="right" vertical="center" wrapText="1"/>
      <protection locked="0"/>
    </xf>
    <xf numFmtId="0" fontId="35" fillId="0" borderId="0" xfId="21" applyFill="1" applyAlignment="1" applyProtection="1">
      <alignment vertical="center"/>
    </xf>
    <xf numFmtId="0" fontId="14" fillId="0" borderId="6" xfId="21" applyFont="1" applyFill="1" applyBorder="1" applyAlignment="1" applyProtection="1">
      <alignment vertical="center" wrapText="1"/>
    </xf>
    <xf numFmtId="175" fontId="13" fillId="0" borderId="7" xfId="22" applyNumberFormat="1" applyFont="1" applyFill="1" applyBorder="1" applyAlignment="1" applyProtection="1">
      <alignment horizontal="center" vertical="center"/>
    </xf>
    <xf numFmtId="176" fontId="70" fillId="0" borderId="7" xfId="21" applyNumberFormat="1" applyFont="1" applyFill="1" applyBorder="1" applyAlignment="1" applyProtection="1">
      <alignment horizontal="right" vertical="center" wrapText="1"/>
    </xf>
    <xf numFmtId="0" fontId="71" fillId="0" borderId="6" xfId="21" applyFont="1" applyFill="1" applyBorder="1" applyAlignment="1" applyProtection="1">
      <alignment horizontal="left" vertical="center" wrapText="1" indent="1"/>
    </xf>
    <xf numFmtId="176" fontId="72" fillId="0" borderId="7" xfId="21" applyNumberFormat="1" applyFont="1" applyFill="1" applyBorder="1" applyAlignment="1" applyProtection="1">
      <alignment horizontal="right" vertical="center" wrapText="1"/>
      <protection locked="0"/>
    </xf>
    <xf numFmtId="176" fontId="73" fillId="0" borderId="7" xfId="21" applyNumberFormat="1" applyFont="1" applyFill="1" applyBorder="1" applyAlignment="1" applyProtection="1">
      <alignment horizontal="right" vertical="center" wrapText="1"/>
      <protection locked="0"/>
    </xf>
    <xf numFmtId="176" fontId="73" fillId="0" borderId="7" xfId="21" applyNumberFormat="1" applyFont="1" applyFill="1" applyBorder="1" applyAlignment="1" applyProtection="1">
      <alignment horizontal="right" vertical="center" wrapText="1"/>
    </xf>
    <xf numFmtId="0" fontId="14" fillId="0" borderId="70" xfId="21" applyFont="1" applyFill="1" applyBorder="1" applyAlignment="1" applyProtection="1">
      <alignment vertical="center" wrapText="1"/>
    </xf>
    <xf numFmtId="175" fontId="13" fillId="0" borderId="55" xfId="22" applyNumberFormat="1" applyFont="1" applyFill="1" applyBorder="1" applyAlignment="1" applyProtection="1">
      <alignment horizontal="center" vertical="center"/>
    </xf>
    <xf numFmtId="176" fontId="70" fillId="0" borderId="55" xfId="21" applyNumberFormat="1" applyFont="1" applyFill="1" applyBorder="1" applyAlignment="1" applyProtection="1">
      <alignment horizontal="right" vertical="center" wrapText="1"/>
    </xf>
    <xf numFmtId="0" fontId="18" fillId="0" borderId="0" xfId="21" applyFont="1" applyFill="1" applyProtection="1"/>
    <xf numFmtId="3" fontId="35" fillId="0" borderId="0" xfId="21" applyNumberFormat="1" applyFont="1" applyFill="1" applyProtection="1"/>
    <xf numFmtId="0" fontId="35" fillId="0" borderId="0" xfId="21" applyFont="1" applyFill="1" applyProtection="1"/>
    <xf numFmtId="0" fontId="1" fillId="0" borderId="0" xfId="22" applyFill="1" applyAlignment="1" applyProtection="1">
      <alignment vertical="center"/>
    </xf>
    <xf numFmtId="0" fontId="1" fillId="0" borderId="0" xfId="22" applyFill="1" applyAlignment="1" applyProtection="1">
      <alignment vertical="center" wrapText="1"/>
    </xf>
    <xf numFmtId="0" fontId="16" fillId="0" borderId="22" xfId="22" applyFont="1" applyFill="1" applyBorder="1" applyAlignment="1" applyProtection="1">
      <alignment vertical="center"/>
    </xf>
    <xf numFmtId="0" fontId="16" fillId="0" borderId="22" xfId="22" applyFont="1" applyFill="1" applyBorder="1" applyAlignment="1" applyProtection="1">
      <alignment horizontal="right" vertical="center"/>
    </xf>
    <xf numFmtId="0" fontId="1" fillId="0" borderId="0" xfId="22" applyFill="1" applyAlignment="1" applyProtection="1">
      <alignment horizontal="center" vertical="center"/>
    </xf>
    <xf numFmtId="49" fontId="8" fillId="0" borderId="70" xfId="22" applyNumberFormat="1" applyFont="1" applyFill="1" applyBorder="1" applyAlignment="1" applyProtection="1">
      <alignment horizontal="center" vertical="center" wrapText="1"/>
    </xf>
    <xf numFmtId="49" fontId="8" fillId="0" borderId="55" xfId="22" applyNumberFormat="1" applyFont="1" applyFill="1" applyBorder="1" applyAlignment="1" applyProtection="1">
      <alignment horizontal="center" vertical="center"/>
    </xf>
    <xf numFmtId="49" fontId="8" fillId="0" borderId="14" xfId="22" applyNumberFormat="1" applyFont="1" applyFill="1" applyBorder="1" applyAlignment="1" applyProtection="1">
      <alignment horizontal="center" vertical="center"/>
    </xf>
    <xf numFmtId="49" fontId="17" fillId="0" borderId="0" xfId="22" applyNumberFormat="1" applyFont="1" applyFill="1" applyAlignment="1" applyProtection="1">
      <alignment horizontal="center" vertical="center"/>
    </xf>
    <xf numFmtId="175" fontId="13" fillId="0" borderId="9" xfId="22" applyNumberFormat="1" applyFont="1" applyFill="1" applyBorder="1" applyAlignment="1" applyProtection="1">
      <alignment horizontal="center" vertical="center"/>
    </xf>
    <xf numFmtId="177" fontId="13" fillId="0" borderId="11" xfId="22" applyNumberFormat="1" applyFont="1" applyFill="1" applyBorder="1" applyAlignment="1" applyProtection="1">
      <alignment vertical="center"/>
      <protection locked="0"/>
    </xf>
    <xf numFmtId="177" fontId="13" fillId="0" borderId="8" xfId="22" applyNumberFormat="1" applyFont="1" applyFill="1" applyBorder="1" applyAlignment="1" applyProtection="1">
      <alignment vertical="center"/>
      <protection locked="0"/>
    </xf>
    <xf numFmtId="177" fontId="8" fillId="0" borderId="8" xfId="22" applyNumberFormat="1" applyFont="1" applyFill="1" applyBorder="1" applyAlignment="1" applyProtection="1">
      <alignment vertical="center"/>
    </xf>
    <xf numFmtId="177" fontId="8" fillId="0" borderId="8" xfId="22" applyNumberFormat="1" applyFont="1" applyFill="1" applyBorder="1" applyAlignment="1" applyProtection="1">
      <alignment vertical="center"/>
      <protection locked="0"/>
    </xf>
    <xf numFmtId="0" fontId="17" fillId="0" borderId="0" xfId="22" applyFont="1" applyFill="1" applyAlignment="1" applyProtection="1">
      <alignment vertical="center"/>
    </xf>
    <xf numFmtId="0" fontId="8" fillId="0" borderId="70" xfId="22" applyFont="1" applyFill="1" applyBorder="1" applyAlignment="1" applyProtection="1">
      <alignment horizontal="left" vertical="center" wrapText="1"/>
    </xf>
    <xf numFmtId="177" fontId="8" fillId="0" borderId="14" xfId="22" applyNumberFormat="1" applyFont="1" applyFill="1" applyBorder="1" applyAlignment="1" applyProtection="1">
      <alignment vertical="center"/>
    </xf>
    <xf numFmtId="0" fontId="35" fillId="0" borderId="0" xfId="21" applyFont="1" applyFill="1" applyAlignment="1" applyProtection="1"/>
    <xf numFmtId="0" fontId="3" fillId="0" borderId="0" xfId="22" applyFont="1" applyFill="1" applyAlignment="1" applyProtection="1">
      <alignment horizontal="center" vertical="center"/>
    </xf>
    <xf numFmtId="0" fontId="35" fillId="0" borderId="0" xfId="21" applyFill="1"/>
    <xf numFmtId="0" fontId="15" fillId="0" borderId="23" xfId="21" applyFont="1" applyFill="1" applyBorder="1" applyAlignment="1">
      <alignment horizontal="center" vertical="center"/>
    </xf>
    <xf numFmtId="0" fontId="42" fillId="0" borderId="24" xfId="22" applyFont="1" applyFill="1" applyBorder="1" applyAlignment="1" applyProtection="1">
      <alignment horizontal="center" vertical="center" textRotation="90"/>
    </xf>
    <xf numFmtId="0" fontId="15" fillId="0" borderId="24" xfId="21" applyFont="1" applyFill="1" applyBorder="1" applyAlignment="1">
      <alignment horizontal="center" vertical="center" wrapText="1"/>
    </xf>
    <xf numFmtId="0" fontId="15" fillId="0" borderId="25" xfId="21" applyFont="1" applyFill="1" applyBorder="1" applyAlignment="1">
      <alignment horizontal="center" vertical="center" wrapText="1"/>
    </xf>
    <xf numFmtId="0" fontId="15" fillId="0" borderId="1" xfId="21" applyFont="1" applyFill="1" applyBorder="1" applyAlignment="1">
      <alignment horizontal="center" vertical="center"/>
    </xf>
    <xf numFmtId="0" fontId="15" fillId="0" borderId="2" xfId="21" applyFont="1" applyFill="1" applyBorder="1" applyAlignment="1">
      <alignment horizontal="center" vertical="center" wrapText="1"/>
    </xf>
    <xf numFmtId="0" fontId="15" fillId="0" borderId="5" xfId="21" applyFont="1" applyFill="1" applyBorder="1" applyAlignment="1">
      <alignment horizontal="center" vertical="center" wrapText="1"/>
    </xf>
    <xf numFmtId="0" fontId="18" fillId="0" borderId="6" xfId="21" applyFont="1" applyFill="1" applyBorder="1" applyProtection="1">
      <protection locked="0"/>
    </xf>
    <xf numFmtId="0" fontId="18" fillId="0" borderId="9" xfId="21" applyFont="1" applyFill="1" applyBorder="1" applyAlignment="1">
      <alignment horizontal="right" indent="1"/>
    </xf>
    <xf numFmtId="3" fontId="18" fillId="0" borderId="9" xfId="21" applyNumberFormat="1" applyFont="1" applyFill="1" applyBorder="1" applyProtection="1">
      <protection locked="0"/>
    </xf>
    <xf numFmtId="3" fontId="18" fillId="0" borderId="11" xfId="21" applyNumberFormat="1" applyFont="1" applyFill="1" applyBorder="1" applyProtection="1">
      <protection locked="0"/>
    </xf>
    <xf numFmtId="0" fontId="18" fillId="0" borderId="7" xfId="21" applyFont="1" applyFill="1" applyBorder="1" applyAlignment="1">
      <alignment horizontal="right" indent="1"/>
    </xf>
    <xf numFmtId="3" fontId="18" fillId="0" borderId="7" xfId="21" applyNumberFormat="1" applyFont="1" applyFill="1" applyBorder="1" applyProtection="1">
      <protection locked="0"/>
    </xf>
    <xf numFmtId="3" fontId="18" fillId="0" borderId="8" xfId="21" applyNumberFormat="1" applyFont="1" applyFill="1" applyBorder="1" applyProtection="1">
      <protection locked="0"/>
    </xf>
    <xf numFmtId="0" fontId="18" fillId="0" borderId="26" xfId="21" applyFont="1" applyFill="1" applyBorder="1" applyProtection="1">
      <protection locked="0"/>
    </xf>
    <xf numFmtId="0" fontId="18" fillId="0" borderId="27" xfId="21" applyFont="1" applyFill="1" applyBorder="1" applyAlignment="1">
      <alignment horizontal="right" indent="1"/>
    </xf>
    <xf numFmtId="3" fontId="18" fillId="0" borderId="27" xfId="21" applyNumberFormat="1" applyFont="1" applyFill="1" applyBorder="1" applyProtection="1">
      <protection locked="0"/>
    </xf>
    <xf numFmtId="3" fontId="18" fillId="0" borderId="28" xfId="21" applyNumberFormat="1" applyFont="1" applyFill="1" applyBorder="1" applyProtection="1">
      <protection locked="0"/>
    </xf>
    <xf numFmtId="0" fontId="14" fillId="0" borderId="1" xfId="21" applyFont="1" applyFill="1" applyBorder="1" applyProtection="1">
      <protection locked="0"/>
    </xf>
    <xf numFmtId="0" fontId="18" fillId="0" borderId="2" xfId="21" applyFont="1" applyFill="1" applyBorder="1" applyAlignment="1">
      <alignment horizontal="right" indent="1"/>
    </xf>
    <xf numFmtId="3" fontId="18" fillId="0" borderId="2" xfId="21" applyNumberFormat="1" applyFont="1" applyFill="1" applyBorder="1" applyProtection="1">
      <protection locked="0"/>
    </xf>
    <xf numFmtId="177" fontId="8" fillId="0" borderId="5" xfId="22" applyNumberFormat="1" applyFont="1" applyFill="1" applyBorder="1" applyAlignment="1" applyProtection="1">
      <alignment vertical="center"/>
    </xf>
    <xf numFmtId="0" fontId="18" fillId="0" borderId="10" xfId="21" applyFont="1" applyFill="1" applyBorder="1" applyProtection="1">
      <protection locked="0"/>
    </xf>
    <xf numFmtId="3" fontId="18" fillId="0" borderId="79" xfId="21" applyNumberFormat="1" applyFont="1" applyFill="1" applyBorder="1"/>
    <xf numFmtId="0" fontId="74" fillId="0" borderId="0" xfId="21" applyFont="1" applyFill="1"/>
    <xf numFmtId="0" fontId="75" fillId="0" borderId="0" xfId="21" applyFont="1" applyFill="1"/>
    <xf numFmtId="0" fontId="18" fillId="0" borderId="0" xfId="21" applyFont="1" applyFill="1"/>
    <xf numFmtId="0" fontId="35" fillId="0" borderId="0" xfId="21" applyFont="1" applyFill="1"/>
    <xf numFmtId="3" fontId="35" fillId="0" borderId="0" xfId="21" applyNumberFormat="1" applyFont="1" applyFill="1" applyAlignment="1">
      <alignment horizontal="center"/>
    </xf>
    <xf numFmtId="0" fontId="35" fillId="0" borderId="0" xfId="21" applyFont="1" applyFill="1" applyAlignment="1"/>
    <xf numFmtId="166" fontId="1" fillId="0" borderId="0" xfId="5" applyNumberFormat="1" applyFill="1" applyAlignment="1" applyProtection="1">
      <alignment vertical="center" wrapText="1"/>
    </xf>
    <xf numFmtId="166" fontId="1" fillId="0" borderId="0" xfId="5" applyNumberFormat="1" applyFill="1" applyAlignment="1" applyProtection="1">
      <alignment horizontal="center" vertical="center" wrapText="1"/>
    </xf>
    <xf numFmtId="166" fontId="6" fillId="0" borderId="0" xfId="5" applyNumberFormat="1" applyFont="1" applyFill="1" applyAlignment="1" applyProtection="1">
      <alignment horizontal="right"/>
    </xf>
    <xf numFmtId="166" fontId="47" fillId="0" borderId="0" xfId="5" applyNumberFormat="1" applyFont="1" applyFill="1" applyAlignment="1" applyProtection="1">
      <alignment vertical="center"/>
    </xf>
    <xf numFmtId="166" fontId="4" fillId="0" borderId="52" xfId="5" applyNumberFormat="1" applyFont="1" applyFill="1" applyBorder="1" applyAlignment="1" applyProtection="1">
      <alignment horizontal="center" vertical="center"/>
    </xf>
    <xf numFmtId="166" fontId="4" fillId="0" borderId="14" xfId="5" applyNumberFormat="1" applyFont="1" applyFill="1" applyBorder="1" applyAlignment="1" applyProtection="1">
      <alignment horizontal="center" vertical="center" wrapText="1"/>
    </xf>
    <xf numFmtId="166" fontId="47" fillId="0" borderId="0" xfId="5" applyNumberFormat="1" applyFont="1" applyFill="1" applyAlignment="1" applyProtection="1">
      <alignment horizontal="center" vertical="center"/>
    </xf>
    <xf numFmtId="166" fontId="8" fillId="0" borderId="17" xfId="5" applyNumberFormat="1" applyFont="1" applyFill="1" applyBorder="1" applyAlignment="1" applyProtection="1">
      <alignment horizontal="center" vertical="center" wrapText="1"/>
    </xf>
    <xf numFmtId="166" fontId="8" fillId="0" borderId="35" xfId="5" applyNumberFormat="1" applyFont="1" applyFill="1" applyBorder="1" applyAlignment="1" applyProtection="1">
      <alignment horizontal="center" vertical="center" wrapText="1"/>
    </xf>
    <xf numFmtId="166" fontId="8" fillId="0" borderId="18" xfId="5" applyNumberFormat="1" applyFont="1" applyFill="1" applyBorder="1" applyAlignment="1" applyProtection="1">
      <alignment horizontal="center" vertical="center" wrapText="1"/>
    </xf>
    <xf numFmtId="166" fontId="8" fillId="0" borderId="40" xfId="5" applyNumberFormat="1" applyFont="1" applyFill="1" applyBorder="1" applyAlignment="1" applyProtection="1">
      <alignment horizontal="center" vertical="center" wrapText="1"/>
    </xf>
    <xf numFmtId="166" fontId="47" fillId="0" borderId="0" xfId="5" applyNumberFormat="1" applyFont="1" applyFill="1" applyAlignment="1" applyProtection="1">
      <alignment horizontal="center" vertical="center" wrapText="1"/>
    </xf>
    <xf numFmtId="166" fontId="8" fillId="0" borderId="1" xfId="5" applyNumberFormat="1" applyFont="1" applyFill="1" applyBorder="1" applyAlignment="1" applyProtection="1">
      <alignment horizontal="center" vertical="center" wrapText="1"/>
    </xf>
    <xf numFmtId="166" fontId="8" fillId="0" borderId="35" xfId="5" applyNumberFormat="1" applyFont="1" applyFill="1" applyBorder="1" applyAlignment="1" applyProtection="1">
      <alignment horizontal="left" vertical="center" wrapText="1" indent="1"/>
    </xf>
    <xf numFmtId="49" fontId="13" fillId="0" borderId="2" xfId="5" applyNumberFormat="1" applyFont="1" applyFill="1" applyBorder="1" applyAlignment="1" applyProtection="1">
      <alignment horizontal="center" vertical="center" wrapText="1"/>
      <protection locked="0"/>
    </xf>
    <xf numFmtId="166" fontId="13" fillId="0" borderId="35" xfId="5" applyNumberFormat="1" applyFont="1" applyFill="1" applyBorder="1" applyAlignment="1" applyProtection="1">
      <alignment vertical="center" wrapText="1"/>
    </xf>
    <xf numFmtId="166" fontId="13" fillId="0" borderId="17" xfId="5" applyNumberFormat="1" applyFont="1" applyFill="1" applyBorder="1" applyAlignment="1" applyProtection="1">
      <alignment vertical="center" wrapText="1"/>
    </xf>
    <xf numFmtId="166" fontId="13" fillId="0" borderId="1" xfId="5" applyNumberFormat="1" applyFont="1" applyFill="1" applyBorder="1" applyAlignment="1" applyProtection="1">
      <alignment vertical="center" wrapText="1"/>
    </xf>
    <xf numFmtId="166" fontId="13" fillId="0" borderId="2" xfId="5" applyNumberFormat="1" applyFont="1" applyFill="1" applyBorder="1" applyAlignment="1" applyProtection="1">
      <alignment vertical="center" wrapText="1"/>
    </xf>
    <xf numFmtId="166" fontId="13" fillId="0" borderId="5" xfId="5" applyNumberFormat="1" applyFont="1" applyFill="1" applyBorder="1" applyAlignment="1" applyProtection="1">
      <alignment vertical="center" wrapText="1"/>
    </xf>
    <xf numFmtId="166" fontId="8" fillId="0" borderId="6" xfId="5" applyNumberFormat="1" applyFont="1" applyFill="1" applyBorder="1" applyAlignment="1" applyProtection="1">
      <alignment horizontal="center" vertical="center" wrapText="1"/>
    </xf>
    <xf numFmtId="166" fontId="13" fillId="0" borderId="37" xfId="5" applyNumberFormat="1" applyFont="1" applyFill="1" applyBorder="1" applyAlignment="1" applyProtection="1">
      <alignment horizontal="left" vertical="center" wrapText="1" indent="1"/>
      <protection locked="0"/>
    </xf>
    <xf numFmtId="49" fontId="17" fillId="0" borderId="7" xfId="5" applyNumberFormat="1" applyFont="1" applyFill="1" applyBorder="1" applyAlignment="1" applyProtection="1">
      <alignment horizontal="center" vertical="center" wrapText="1"/>
      <protection locked="0"/>
    </xf>
    <xf numFmtId="166" fontId="13" fillId="0" borderId="37" xfId="5" applyNumberFormat="1" applyFont="1" applyFill="1" applyBorder="1" applyAlignment="1" applyProtection="1">
      <alignment vertical="center" wrapText="1"/>
      <protection locked="0"/>
    </xf>
    <xf numFmtId="166" fontId="13" fillId="0" borderId="72" xfId="5" applyNumberFormat="1" applyFont="1" applyFill="1" applyBorder="1" applyAlignment="1" applyProtection="1">
      <alignment vertical="center" wrapText="1"/>
      <protection locked="0"/>
    </xf>
    <xf numFmtId="166" fontId="13" fillId="0" borderId="6" xfId="5" applyNumberFormat="1" applyFont="1" applyFill="1" applyBorder="1" applyAlignment="1" applyProtection="1">
      <alignment vertical="center" wrapText="1"/>
      <protection locked="0"/>
    </xf>
    <xf numFmtId="166" fontId="13" fillId="0" borderId="7" xfId="5" applyNumberFormat="1" applyFont="1" applyFill="1" applyBorder="1" applyAlignment="1" applyProtection="1">
      <alignment vertical="center" wrapText="1"/>
      <protection locked="0"/>
    </xf>
    <xf numFmtId="166" fontId="13" fillId="0" borderId="8" xfId="5" applyNumberFormat="1" applyFont="1" applyFill="1" applyBorder="1" applyAlignment="1" applyProtection="1">
      <alignment vertical="center" wrapText="1"/>
      <protection locked="0"/>
    </xf>
    <xf numFmtId="166" fontId="13" fillId="0" borderId="37" xfId="5" applyNumberFormat="1" applyFont="1" applyFill="1" applyBorder="1" applyAlignment="1" applyProtection="1">
      <alignment vertical="center" wrapText="1"/>
    </xf>
    <xf numFmtId="49" fontId="17" fillId="0" borderId="2" xfId="5" applyNumberFormat="1" applyFont="1" applyFill="1" applyBorder="1" applyAlignment="1" applyProtection="1">
      <alignment horizontal="center" vertical="center" wrapText="1"/>
      <protection locked="0"/>
    </xf>
    <xf numFmtId="166" fontId="13" fillId="0" borderId="15" xfId="5" applyNumberFormat="1" applyFont="1" applyFill="1" applyBorder="1" applyAlignment="1" applyProtection="1">
      <alignment vertical="center" wrapText="1"/>
    </xf>
    <xf numFmtId="49" fontId="8" fillId="0" borderId="6" xfId="5" applyNumberFormat="1" applyFont="1" applyFill="1" applyBorder="1" applyAlignment="1" applyProtection="1">
      <alignment horizontal="center" vertical="center" wrapText="1"/>
    </xf>
    <xf numFmtId="166" fontId="13" fillId="0" borderId="36" xfId="5" applyNumberFormat="1" applyFont="1" applyFill="1" applyBorder="1" applyAlignment="1" applyProtection="1">
      <alignment vertical="center" wrapText="1"/>
      <protection locked="0"/>
    </xf>
    <xf numFmtId="167" fontId="48" fillId="0" borderId="54" xfId="23" applyNumberFormat="1" applyFont="1" applyBorder="1" applyAlignment="1" applyProtection="1">
      <alignment horizontal="right" vertical="center" wrapText="1"/>
      <protection locked="0"/>
    </xf>
    <xf numFmtId="167" fontId="48" fillId="0" borderId="9" xfId="23" applyNumberFormat="1" applyFont="1" applyBorder="1" applyAlignment="1" applyProtection="1">
      <alignment horizontal="right" vertical="center" wrapText="1"/>
      <protection locked="0"/>
    </xf>
    <xf numFmtId="166" fontId="13" fillId="0" borderId="51" xfId="5" applyNumberFormat="1" applyFont="1" applyFill="1" applyBorder="1" applyAlignment="1" applyProtection="1">
      <alignment vertical="center" wrapText="1"/>
      <protection locked="0"/>
    </xf>
    <xf numFmtId="166" fontId="13" fillId="0" borderId="33" xfId="5" applyNumberFormat="1" applyFont="1" applyFill="1" applyBorder="1" applyAlignment="1" applyProtection="1">
      <alignment vertical="center" wrapText="1"/>
      <protection locked="0"/>
    </xf>
    <xf numFmtId="166" fontId="8" fillId="0" borderId="26" xfId="5" applyNumberFormat="1" applyFont="1" applyFill="1" applyBorder="1" applyAlignment="1" applyProtection="1">
      <alignment horizontal="center" vertical="center" wrapText="1"/>
    </xf>
    <xf numFmtId="166" fontId="13" fillId="0" borderId="53" xfId="5" applyNumberFormat="1" applyFont="1" applyFill="1" applyBorder="1" applyAlignment="1" applyProtection="1">
      <alignment horizontal="left" vertical="center" wrapText="1" indent="1"/>
      <protection locked="0"/>
    </xf>
    <xf numFmtId="49" fontId="17" fillId="0" borderId="27" xfId="5" applyNumberFormat="1" applyFont="1" applyFill="1" applyBorder="1" applyAlignment="1" applyProtection="1">
      <alignment horizontal="center" vertical="center" wrapText="1"/>
      <protection locked="0"/>
    </xf>
    <xf numFmtId="166" fontId="13" fillId="0" borderId="53" xfId="5" applyNumberFormat="1" applyFont="1" applyFill="1" applyBorder="1" applyAlignment="1" applyProtection="1">
      <alignment vertical="center" wrapText="1"/>
      <protection locked="0"/>
    </xf>
    <xf numFmtId="166" fontId="13" fillId="0" borderId="3" xfId="5" applyNumberFormat="1" applyFont="1" applyFill="1" applyBorder="1" applyAlignment="1" applyProtection="1">
      <alignment vertical="center" wrapText="1"/>
      <protection locked="0"/>
    </xf>
    <xf numFmtId="166" fontId="13" fillId="0" borderId="26" xfId="5" applyNumberFormat="1" applyFont="1" applyFill="1" applyBorder="1" applyAlignment="1" applyProtection="1">
      <alignment vertical="center" wrapText="1"/>
      <protection locked="0"/>
    </xf>
    <xf numFmtId="166" fontId="13" fillId="0" borderId="27" xfId="5" applyNumberFormat="1" applyFont="1" applyFill="1" applyBorder="1" applyAlignment="1" applyProtection="1">
      <alignment vertical="center" wrapText="1"/>
      <protection locked="0"/>
    </xf>
    <xf numFmtId="166" fontId="13" fillId="0" borderId="28" xfId="5" applyNumberFormat="1" applyFont="1" applyFill="1" applyBorder="1" applyAlignment="1" applyProtection="1">
      <alignment vertical="center" wrapText="1"/>
      <protection locked="0"/>
    </xf>
    <xf numFmtId="166" fontId="13" fillId="0" borderId="53" xfId="5" applyNumberFormat="1" applyFont="1" applyFill="1" applyBorder="1" applyAlignment="1" applyProtection="1">
      <alignment vertical="center" wrapText="1"/>
    </xf>
    <xf numFmtId="166" fontId="9" fillId="0" borderId="35" xfId="5" applyNumberFormat="1" applyFont="1" applyFill="1" applyBorder="1" applyAlignment="1" applyProtection="1">
      <alignment horizontal="left" vertical="center" wrapText="1" indent="1"/>
    </xf>
    <xf numFmtId="166" fontId="8" fillId="0" borderId="20" xfId="5" applyNumberFormat="1" applyFont="1" applyFill="1" applyBorder="1" applyAlignment="1" applyProtection="1">
      <alignment horizontal="center" vertical="center" wrapText="1"/>
    </xf>
    <xf numFmtId="166" fontId="13" fillId="0" borderId="36" xfId="5" applyNumberFormat="1" applyFont="1" applyFill="1" applyBorder="1" applyAlignment="1" applyProtection="1">
      <alignment horizontal="left" vertical="center" wrapText="1" indent="1"/>
      <protection locked="0"/>
    </xf>
    <xf numFmtId="49" fontId="17" fillId="0" borderId="41" xfId="5" applyNumberFormat="1" applyFont="1" applyFill="1" applyBorder="1" applyAlignment="1" applyProtection="1">
      <alignment horizontal="center" vertical="center" wrapText="1"/>
      <protection locked="0"/>
    </xf>
    <xf numFmtId="166" fontId="13" fillId="0" borderId="40" xfId="5" applyNumberFormat="1" applyFont="1" applyFill="1" applyBorder="1" applyAlignment="1" applyProtection="1">
      <alignment vertical="center" wrapText="1"/>
      <protection locked="0"/>
    </xf>
    <xf numFmtId="166" fontId="13" fillId="0" borderId="38" xfId="5" applyNumberFormat="1" applyFont="1" applyFill="1" applyBorder="1" applyAlignment="1" applyProtection="1">
      <alignment vertical="center" wrapText="1"/>
      <protection locked="0"/>
    </xf>
    <xf numFmtId="166" fontId="13" fillId="0" borderId="20" xfId="5" applyNumberFormat="1" applyFont="1" applyFill="1" applyBorder="1" applyAlignment="1" applyProtection="1">
      <alignment vertical="center" wrapText="1"/>
      <protection locked="0"/>
    </xf>
    <xf numFmtId="166" fontId="13" fillId="0" borderId="21" xfId="5" applyNumberFormat="1" applyFont="1" applyFill="1" applyBorder="1" applyAlignment="1" applyProtection="1">
      <alignment vertical="center" wrapText="1"/>
      <protection locked="0"/>
    </xf>
    <xf numFmtId="166" fontId="13" fillId="0" borderId="12" xfId="5" applyNumberFormat="1" applyFont="1" applyFill="1" applyBorder="1" applyAlignment="1" applyProtection="1">
      <alignment vertical="center" wrapText="1"/>
      <protection locked="0"/>
    </xf>
    <xf numFmtId="166" fontId="13" fillId="0" borderId="40" xfId="5" applyNumberFormat="1" applyFont="1" applyFill="1" applyBorder="1" applyAlignment="1" applyProtection="1">
      <alignment vertical="center" wrapText="1"/>
    </xf>
    <xf numFmtId="166" fontId="17" fillId="5" borderId="18" xfId="5" applyNumberFormat="1" applyFont="1" applyFill="1" applyBorder="1" applyAlignment="1" applyProtection="1">
      <alignment horizontal="left" vertical="center" wrapText="1" indent="2"/>
    </xf>
    <xf numFmtId="0" fontId="4" fillId="0" borderId="2" xfId="5" applyFont="1" applyFill="1" applyBorder="1" applyAlignment="1">
      <alignment horizontal="center" vertical="center" wrapText="1"/>
    </xf>
    <xf numFmtId="0" fontId="4" fillId="0" borderId="18" xfId="5" applyFont="1" applyFill="1" applyBorder="1" applyAlignment="1">
      <alignment horizontal="center" vertical="center" wrapText="1"/>
    </xf>
    <xf numFmtId="0" fontId="7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11" fillId="0" borderId="6" xfId="5" applyFont="1" applyFill="1" applyBorder="1" applyAlignment="1" applyProtection="1">
      <alignment horizontal="center" vertical="center"/>
    </xf>
    <xf numFmtId="0" fontId="11" fillId="0" borderId="7" xfId="5" applyFont="1" applyFill="1" applyBorder="1" applyAlignment="1" applyProtection="1">
      <alignment vertical="center" wrapText="1"/>
    </xf>
    <xf numFmtId="166" fontId="11" fillId="0" borderId="7" xfId="5" applyNumberFormat="1" applyFont="1" applyFill="1" applyBorder="1" applyAlignment="1" applyProtection="1">
      <alignment vertical="center"/>
      <protection locked="0"/>
    </xf>
    <xf numFmtId="166" fontId="11" fillId="0" borderId="39" xfId="5" applyNumberFormat="1" applyFont="1" applyFill="1" applyBorder="1" applyAlignment="1" applyProtection="1">
      <alignment vertical="center"/>
      <protection locked="0"/>
    </xf>
    <xf numFmtId="166" fontId="9" fillId="0" borderId="39" xfId="5" applyNumberFormat="1" applyFont="1" applyFill="1" applyBorder="1" applyAlignment="1" applyProtection="1">
      <alignment vertical="center"/>
    </xf>
    <xf numFmtId="166" fontId="9" fillId="0" borderId="8" xfId="5" applyNumberFormat="1" applyFont="1" applyFill="1" applyBorder="1" applyAlignment="1" applyProtection="1">
      <alignment vertical="center"/>
    </xf>
    <xf numFmtId="0" fontId="11" fillId="0" borderId="26" xfId="5" applyFont="1" applyFill="1" applyBorder="1" applyAlignment="1" applyProtection="1">
      <alignment horizontal="center" vertical="center"/>
    </xf>
    <xf numFmtId="0" fontId="11" fillId="0" borderId="27" xfId="5" applyFont="1" applyFill="1" applyBorder="1" applyAlignment="1" applyProtection="1">
      <alignment vertical="center" wrapText="1"/>
    </xf>
    <xf numFmtId="166" fontId="11" fillId="0" borderId="27" xfId="5" applyNumberFormat="1" applyFont="1" applyFill="1" applyBorder="1" applyAlignment="1" applyProtection="1">
      <alignment vertical="center"/>
      <protection locked="0"/>
    </xf>
    <xf numFmtId="166" fontId="11" fillId="0" borderId="67" xfId="5" applyNumberFormat="1" applyFont="1" applyFill="1" applyBorder="1" applyAlignment="1" applyProtection="1">
      <alignment vertical="center"/>
      <protection locked="0"/>
    </xf>
    <xf numFmtId="0" fontId="11" fillId="0" borderId="70" xfId="5" applyFont="1" applyFill="1" applyBorder="1" applyAlignment="1" applyProtection="1">
      <alignment horizontal="center" vertical="center"/>
    </xf>
    <xf numFmtId="0" fontId="11" fillId="0" borderId="55" xfId="5" applyFont="1" applyFill="1" applyBorder="1" applyAlignment="1" applyProtection="1">
      <alignment vertical="center" wrapText="1"/>
    </xf>
    <xf numFmtId="166" fontId="11" fillId="0" borderId="55" xfId="5" applyNumberFormat="1" applyFont="1" applyFill="1" applyBorder="1" applyAlignment="1" applyProtection="1">
      <alignment vertical="center"/>
      <protection locked="0"/>
    </xf>
    <xf numFmtId="166" fontId="11" fillId="0" borderId="52" xfId="5" applyNumberFormat="1" applyFont="1" applyFill="1" applyBorder="1" applyAlignment="1" applyProtection="1">
      <alignment vertical="center"/>
      <protection locked="0"/>
    </xf>
    <xf numFmtId="166" fontId="9" fillId="0" borderId="2" xfId="5" applyNumberFormat="1" applyFont="1" applyFill="1" applyBorder="1" applyAlignment="1" applyProtection="1">
      <alignment vertical="center"/>
    </xf>
    <xf numFmtId="166" fontId="9" fillId="0" borderId="18" xfId="5" applyNumberFormat="1" applyFont="1" applyFill="1" applyBorder="1" applyAlignment="1" applyProtection="1">
      <alignment vertical="center"/>
    </xf>
    <xf numFmtId="166" fontId="9" fillId="0" borderId="5" xfId="5" applyNumberFormat="1" applyFont="1" applyFill="1" applyBorder="1" applyAlignment="1" applyProtection="1">
      <alignment vertical="center"/>
    </xf>
    <xf numFmtId="0" fontId="7" fillId="0" borderId="0" xfId="5" applyFont="1" applyFill="1"/>
    <xf numFmtId="0" fontId="1" fillId="0" borderId="0" xfId="5" applyFill="1" applyProtection="1">
      <protection locked="0"/>
    </xf>
    <xf numFmtId="166" fontId="9" fillId="0" borderId="14" xfId="5" applyNumberFormat="1" applyFont="1" applyFill="1" applyBorder="1" applyAlignment="1" applyProtection="1">
      <alignment vertical="center"/>
    </xf>
    <xf numFmtId="166" fontId="21" fillId="0" borderId="2" xfId="5" applyNumberFormat="1" applyFont="1" applyFill="1" applyBorder="1" applyAlignment="1" applyProtection="1">
      <alignment vertical="center"/>
    </xf>
    <xf numFmtId="0" fontId="76" fillId="0" borderId="0" xfId="5" applyFont="1" applyAlignment="1" applyProtection="1">
      <alignment horizontal="right"/>
    </xf>
    <xf numFmtId="0" fontId="1" fillId="0" borderId="0" xfId="5" applyProtection="1"/>
    <xf numFmtId="0" fontId="78" fillId="0" borderId="0" xfId="5" applyFont="1" applyAlignment="1" applyProtection="1">
      <alignment horizontal="center"/>
    </xf>
    <xf numFmtId="0" fontId="79" fillId="0" borderId="1" xfId="5" applyFont="1" applyBorder="1" applyAlignment="1" applyProtection="1">
      <alignment horizontal="center" vertical="center" wrapText="1"/>
    </xf>
    <xf numFmtId="0" fontId="78" fillId="0" borderId="2" xfId="5" applyFont="1" applyBorder="1" applyAlignment="1" applyProtection="1">
      <alignment horizontal="center" vertical="center" wrapText="1"/>
    </xf>
    <xf numFmtId="0" fontId="78" fillId="0" borderId="5" xfId="5" applyFont="1" applyBorder="1" applyAlignment="1" applyProtection="1">
      <alignment horizontal="center" vertical="center" wrapText="1"/>
    </xf>
    <xf numFmtId="0" fontId="78" fillId="0" borderId="20" xfId="5" applyFont="1" applyBorder="1" applyAlignment="1" applyProtection="1">
      <alignment horizontal="center" vertical="top" wrapText="1"/>
    </xf>
    <xf numFmtId="0" fontId="80" fillId="0" borderId="66" xfId="0" applyFont="1" applyBorder="1" applyAlignment="1">
      <alignment vertical="top" wrapText="1"/>
    </xf>
    <xf numFmtId="9" fontId="80" fillId="0" borderId="44" xfId="0" applyNumberFormat="1" applyFont="1" applyBorder="1" applyAlignment="1">
      <alignment vertical="top" wrapText="1"/>
    </xf>
    <xf numFmtId="167" fontId="31" fillId="0" borderId="21" xfId="18" applyNumberFormat="1" applyFont="1" applyBorder="1" applyAlignment="1" applyProtection="1">
      <alignment horizontal="center" vertical="center" wrapText="1"/>
      <protection locked="0"/>
    </xf>
    <xf numFmtId="167" fontId="31" fillId="0" borderId="12" xfId="18" applyNumberFormat="1" applyFont="1" applyBorder="1" applyAlignment="1" applyProtection="1">
      <alignment horizontal="center" vertical="top" wrapText="1"/>
      <protection locked="0"/>
    </xf>
    <xf numFmtId="0" fontId="78" fillId="0" borderId="6" xfId="5" applyFont="1" applyBorder="1" applyAlignment="1" applyProtection="1">
      <alignment horizontal="center" vertical="top" wrapText="1"/>
    </xf>
    <xf numFmtId="0" fontId="80" fillId="0" borderId="7" xfId="0" applyFont="1" applyBorder="1" applyAlignment="1">
      <alignment vertical="top" wrapText="1"/>
    </xf>
    <xf numFmtId="10" fontId="80" fillId="0" borderId="7" xfId="0" applyNumberFormat="1" applyFont="1" applyBorder="1" applyAlignment="1">
      <alignment vertical="top" wrapText="1"/>
    </xf>
    <xf numFmtId="167" fontId="31" fillId="0" borderId="7" xfId="18" applyNumberFormat="1" applyFont="1" applyBorder="1" applyAlignment="1" applyProtection="1">
      <alignment horizontal="center" vertical="center" wrapText="1"/>
      <protection locked="0"/>
    </xf>
    <xf numFmtId="167" fontId="31" fillId="0" borderId="8" xfId="18" applyNumberFormat="1" applyFont="1" applyBorder="1" applyAlignment="1" applyProtection="1">
      <alignment horizontal="center" vertical="top" wrapText="1"/>
      <protection locked="0"/>
    </xf>
    <xf numFmtId="0" fontId="78" fillId="0" borderId="10" xfId="5" applyFont="1" applyBorder="1" applyAlignment="1" applyProtection="1">
      <alignment horizontal="center" vertical="top" wrapText="1"/>
    </xf>
    <xf numFmtId="0" fontId="31" fillId="0" borderId="9" xfId="5" applyFont="1" applyBorder="1" applyAlignment="1" applyProtection="1">
      <alignment horizontal="left" vertical="top" wrapText="1"/>
      <protection locked="0"/>
    </xf>
    <xf numFmtId="9" fontId="31" fillId="0" borderId="9" xfId="24" applyNumberFormat="1" applyFont="1" applyBorder="1" applyAlignment="1" applyProtection="1">
      <alignment horizontal="center" vertical="center" wrapText="1"/>
      <protection locked="0"/>
    </xf>
    <xf numFmtId="167" fontId="31" fillId="0" borderId="9" xfId="18" applyNumberFormat="1" applyFont="1" applyBorder="1" applyAlignment="1" applyProtection="1">
      <alignment horizontal="center" vertical="center" wrapText="1"/>
      <protection locked="0"/>
    </xf>
    <xf numFmtId="167" fontId="31" fillId="0" borderId="11" xfId="18" applyNumberFormat="1" applyFont="1" applyBorder="1" applyAlignment="1" applyProtection="1">
      <alignment horizontal="center" vertical="top" wrapText="1"/>
      <protection locked="0"/>
    </xf>
    <xf numFmtId="0" fontId="31" fillId="0" borderId="7" xfId="5" applyFont="1" applyBorder="1" applyAlignment="1" applyProtection="1">
      <alignment horizontal="left" vertical="top" wrapText="1"/>
      <protection locked="0"/>
    </xf>
    <xf numFmtId="9" fontId="31" fillId="0" borderId="7" xfId="24" applyNumberFormat="1" applyFont="1" applyBorder="1" applyAlignment="1" applyProtection="1">
      <alignment horizontal="center" vertical="center" wrapText="1"/>
      <protection locked="0"/>
    </xf>
    <xf numFmtId="0" fontId="78" fillId="0" borderId="26" xfId="5" applyFont="1" applyBorder="1" applyAlignment="1" applyProtection="1">
      <alignment horizontal="center" vertical="top" wrapText="1"/>
    </xf>
    <xf numFmtId="0" fontId="31" fillId="0" borderId="27" xfId="5" applyFont="1" applyBorder="1" applyAlignment="1" applyProtection="1">
      <alignment horizontal="left" vertical="top" wrapText="1"/>
      <protection locked="0"/>
    </xf>
    <xf numFmtId="9" fontId="31" fillId="0" borderId="27" xfId="24" applyNumberFormat="1" applyFont="1" applyBorder="1" applyAlignment="1" applyProtection="1">
      <alignment horizontal="center" vertical="center" wrapText="1"/>
      <protection locked="0"/>
    </xf>
    <xf numFmtId="167" fontId="31" fillId="0" borderId="27" xfId="18" applyNumberFormat="1" applyFont="1" applyBorder="1" applyAlignment="1" applyProtection="1">
      <alignment horizontal="center" vertical="center" wrapText="1"/>
      <protection locked="0"/>
    </xf>
    <xf numFmtId="167" fontId="31" fillId="0" borderId="28" xfId="18" applyNumberFormat="1" applyFont="1" applyBorder="1" applyAlignment="1" applyProtection="1">
      <alignment horizontal="center" vertical="top" wrapText="1"/>
      <protection locked="0"/>
    </xf>
    <xf numFmtId="0" fontId="78" fillId="6" borderId="2" xfId="5" applyFont="1" applyFill="1" applyBorder="1" applyAlignment="1" applyProtection="1">
      <alignment horizontal="center" vertical="top" wrapText="1"/>
    </xf>
    <xf numFmtId="167" fontId="31" fillId="0" borderId="2" xfId="18" applyNumberFormat="1" applyFont="1" applyBorder="1" applyAlignment="1" applyProtection="1">
      <alignment horizontal="center" vertical="center" wrapText="1"/>
    </xf>
    <xf numFmtId="167" fontId="31" fillId="0" borderId="5" xfId="18" applyNumberFormat="1" applyFont="1" applyBorder="1" applyAlignment="1" applyProtection="1">
      <alignment horizontal="center" vertical="top" wrapText="1"/>
    </xf>
    <xf numFmtId="0" fontId="1" fillId="0" borderId="0" xfId="5" applyFill="1" applyAlignment="1">
      <alignment horizontal="center" vertical="center" wrapText="1"/>
    </xf>
    <xf numFmtId="0" fontId="1" fillId="0" borderId="0" xfId="5" applyFill="1" applyAlignment="1">
      <alignment vertical="center" wrapText="1"/>
    </xf>
    <xf numFmtId="166" fontId="10" fillId="0" borderId="0" xfId="5" applyNumberFormat="1" applyFont="1" applyFill="1" applyAlignment="1">
      <alignment horizontal="center" vertical="center" wrapText="1"/>
    </xf>
    <xf numFmtId="166" fontId="10" fillId="0" borderId="0" xfId="5" applyNumberFormat="1" applyFont="1" applyFill="1" applyAlignment="1">
      <alignment vertical="center" wrapText="1"/>
    </xf>
    <xf numFmtId="166" fontId="6" fillId="0" borderId="0" xfId="5" applyNumberFormat="1" applyFont="1" applyFill="1" applyAlignment="1">
      <alignment horizontal="right" vertical="center"/>
    </xf>
    <xf numFmtId="0" fontId="4" fillId="0" borderId="1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 applyProtection="1">
      <alignment horizontal="center" vertical="center" wrapText="1"/>
    </xf>
    <xf numFmtId="0" fontId="4" fillId="0" borderId="5" xfId="5" applyFont="1" applyFill="1" applyBorder="1" applyAlignment="1" applyProtection="1">
      <alignment horizontal="center" vertical="center" wrapText="1"/>
    </xf>
    <xf numFmtId="0" fontId="8" fillId="0" borderId="2" xfId="5" applyFont="1" applyFill="1" applyBorder="1" applyAlignment="1" applyProtection="1">
      <alignment horizontal="center" vertical="center" wrapText="1"/>
    </xf>
    <xf numFmtId="0" fontId="8" fillId="0" borderId="5" xfId="5" applyFont="1" applyFill="1" applyBorder="1" applyAlignment="1" applyProtection="1">
      <alignment horizontal="center" vertical="center" wrapText="1"/>
    </xf>
    <xf numFmtId="0" fontId="11" fillId="0" borderId="30" xfId="5" applyFont="1" applyFill="1" applyBorder="1" applyAlignment="1">
      <alignment horizontal="center" vertical="center" wrapText="1"/>
    </xf>
    <xf numFmtId="0" fontId="18" fillId="0" borderId="54" xfId="5" applyFont="1" applyFill="1" applyBorder="1" applyAlignment="1" applyProtection="1">
      <alignment horizontal="left" vertical="center" wrapText="1" indent="1"/>
    </xf>
    <xf numFmtId="166" fontId="11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6" fontId="11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6" xfId="5" applyFont="1" applyFill="1" applyBorder="1" applyAlignment="1">
      <alignment horizontal="center" vertical="center" wrapText="1"/>
    </xf>
    <xf numFmtId="0" fontId="18" fillId="0" borderId="33" xfId="5" applyFont="1" applyFill="1" applyBorder="1" applyAlignment="1" applyProtection="1">
      <alignment horizontal="left" vertical="center" wrapText="1" indent="1"/>
    </xf>
    <xf numFmtId="166" fontId="11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166" fontId="11" fillId="0" borderId="8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3" xfId="5" applyFont="1" applyFill="1" applyBorder="1" applyAlignment="1" applyProtection="1">
      <alignment horizontal="left" vertical="center" wrapText="1" indent="8"/>
    </xf>
    <xf numFmtId="166" fontId="11" fillId="0" borderId="7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7" xfId="5" applyFont="1" applyFill="1" applyBorder="1" applyAlignment="1" applyProtection="1">
      <alignment vertical="center" wrapText="1"/>
      <protection locked="0"/>
    </xf>
    <xf numFmtId="0" fontId="11" fillId="0" borderId="26" xfId="5" applyFont="1" applyFill="1" applyBorder="1" applyAlignment="1">
      <alignment horizontal="center" vertical="center" wrapText="1"/>
    </xf>
    <xf numFmtId="0" fontId="11" fillId="0" borderId="55" xfId="5" applyFont="1" applyFill="1" applyBorder="1" applyAlignment="1" applyProtection="1">
      <alignment vertical="center" wrapText="1"/>
      <protection locked="0"/>
    </xf>
    <xf numFmtId="166" fontId="11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6" fontId="11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" xfId="5" applyFont="1" applyFill="1" applyBorder="1" applyAlignment="1">
      <alignment horizontal="center" vertical="center" wrapText="1"/>
    </xf>
    <xf numFmtId="0" fontId="21" fillId="0" borderId="13" xfId="5" applyFont="1" applyFill="1" applyBorder="1" applyAlignment="1" applyProtection="1">
      <alignment vertical="center" wrapText="1"/>
    </xf>
    <xf numFmtId="166" fontId="9" fillId="0" borderId="13" xfId="5" applyNumberFormat="1" applyFont="1" applyFill="1" applyBorder="1" applyAlignment="1" applyProtection="1">
      <alignment vertical="center" wrapText="1"/>
    </xf>
    <xf numFmtId="166" fontId="9" fillId="0" borderId="56" xfId="5" applyNumberFormat="1" applyFont="1" applyFill="1" applyBorder="1" applyAlignment="1" applyProtection="1">
      <alignment vertical="center" wrapText="1"/>
    </xf>
    <xf numFmtId="0" fontId="1" fillId="0" borderId="0" xfId="5" applyFill="1" applyAlignment="1">
      <alignment horizontal="right" vertical="center" wrapText="1"/>
    </xf>
    <xf numFmtId="166" fontId="6" fillId="0" borderId="22" xfId="5" applyNumberFormat="1" applyFont="1" applyFill="1" applyBorder="1" applyAlignment="1">
      <alignment vertical="center"/>
    </xf>
    <xf numFmtId="166" fontId="6" fillId="0" borderId="22" xfId="5" applyNumberFormat="1" applyFont="1" applyFill="1" applyBorder="1" applyAlignment="1">
      <alignment horizontal="right" vertical="center"/>
    </xf>
    <xf numFmtId="166" fontId="8" fillId="0" borderId="35" xfId="5" applyNumberFormat="1" applyFont="1" applyFill="1" applyBorder="1" applyAlignment="1">
      <alignment horizontal="center" vertical="center" wrapText="1"/>
    </xf>
    <xf numFmtId="166" fontId="8" fillId="0" borderId="35" xfId="5" applyNumberFormat="1" applyFont="1" applyFill="1" applyBorder="1" applyAlignment="1">
      <alignment horizontal="center" vertical="center"/>
    </xf>
    <xf numFmtId="166" fontId="8" fillId="0" borderId="58" xfId="5" applyNumberFormat="1" applyFont="1" applyFill="1" applyBorder="1" applyAlignment="1">
      <alignment horizontal="center" vertical="center"/>
    </xf>
    <xf numFmtId="166" fontId="8" fillId="0" borderId="74" xfId="5" applyNumberFormat="1" applyFont="1" applyFill="1" applyBorder="1" applyAlignment="1">
      <alignment horizontal="center" vertical="center"/>
    </xf>
    <xf numFmtId="166" fontId="8" fillId="0" borderId="74" xfId="5" applyNumberFormat="1" applyFont="1" applyFill="1" applyBorder="1" applyAlignment="1">
      <alignment horizontal="center" vertical="center" wrapText="1"/>
    </xf>
    <xf numFmtId="49" fontId="11" fillId="0" borderId="76" xfId="5" applyNumberFormat="1" applyFont="1" applyFill="1" applyBorder="1" applyAlignment="1">
      <alignment horizontal="left" vertical="center"/>
    </xf>
    <xf numFmtId="3" fontId="81" fillId="0" borderId="66" xfId="5" applyNumberFormat="1" applyFont="1" applyFill="1" applyBorder="1" applyAlignment="1" applyProtection="1">
      <alignment horizontal="right" vertical="center"/>
      <protection locked="0"/>
    </xf>
    <xf numFmtId="3" fontId="81" fillId="0" borderId="66" xfId="5" applyNumberFormat="1" applyFont="1" applyFill="1" applyBorder="1" applyAlignment="1" applyProtection="1">
      <alignment horizontal="right" vertical="center" wrapText="1"/>
      <protection locked="0"/>
    </xf>
    <xf numFmtId="3" fontId="81" fillId="0" borderId="68" xfId="5" applyNumberFormat="1" applyFont="1" applyFill="1" applyBorder="1" applyAlignment="1" applyProtection="1">
      <alignment horizontal="right" vertical="center" wrapText="1"/>
      <protection locked="0"/>
    </xf>
    <xf numFmtId="166" fontId="82" fillId="0" borderId="68" xfId="5" applyNumberFormat="1" applyFont="1" applyFill="1" applyBorder="1" applyAlignment="1">
      <alignment horizontal="right" vertical="center" wrapText="1"/>
    </xf>
    <xf numFmtId="4" fontId="82" fillId="0" borderId="68" xfId="5" applyNumberFormat="1" applyFont="1" applyFill="1" applyBorder="1" applyAlignment="1">
      <alignment horizontal="right" vertical="center" wrapText="1"/>
    </xf>
    <xf numFmtId="49" fontId="23" fillId="0" borderId="72" xfId="5" quotePrefix="1" applyNumberFormat="1" applyFont="1" applyFill="1" applyBorder="1" applyAlignment="1">
      <alignment horizontal="left" vertical="center" indent="1"/>
    </xf>
    <xf numFmtId="3" fontId="83" fillId="0" borderId="37" xfId="5" applyNumberFormat="1" applyFont="1" applyFill="1" applyBorder="1" applyAlignment="1" applyProtection="1">
      <alignment horizontal="right" vertical="center"/>
      <protection locked="0"/>
    </xf>
    <xf numFmtId="3" fontId="83" fillId="0" borderId="37" xfId="5" applyNumberFormat="1" applyFont="1" applyFill="1" applyBorder="1" applyAlignment="1" applyProtection="1">
      <alignment horizontal="right" vertical="center" wrapText="1"/>
      <protection locked="0"/>
    </xf>
    <xf numFmtId="166" fontId="82" fillId="0" borderId="37" xfId="5" applyNumberFormat="1" applyFont="1" applyFill="1" applyBorder="1" applyAlignment="1">
      <alignment horizontal="right" vertical="center" wrapText="1"/>
    </xf>
    <xf numFmtId="4" fontId="82" fillId="0" borderId="37" xfId="5" applyNumberFormat="1" applyFont="1" applyFill="1" applyBorder="1" applyAlignment="1">
      <alignment horizontal="right" vertical="center" wrapText="1"/>
    </xf>
    <xf numFmtId="49" fontId="11" fillId="0" borderId="72" xfId="5" applyNumberFormat="1" applyFont="1" applyFill="1" applyBorder="1" applyAlignment="1">
      <alignment horizontal="left" vertical="center"/>
    </xf>
    <xf numFmtId="3" fontId="81" fillId="0" borderId="37" xfId="5" applyNumberFormat="1" applyFont="1" applyFill="1" applyBorder="1" applyAlignment="1" applyProtection="1">
      <alignment horizontal="right" vertical="center"/>
      <protection locked="0"/>
    </xf>
    <xf numFmtId="3" fontId="81" fillId="0" borderId="37" xfId="5" applyNumberFormat="1" applyFont="1" applyFill="1" applyBorder="1" applyAlignment="1" applyProtection="1">
      <alignment horizontal="right" vertical="center" wrapText="1"/>
      <protection locked="0"/>
    </xf>
    <xf numFmtId="49" fontId="11" fillId="0" borderId="3" xfId="5" applyNumberFormat="1" applyFont="1" applyFill="1" applyBorder="1" applyAlignment="1" applyProtection="1">
      <alignment horizontal="left" vertical="center"/>
      <protection locked="0"/>
    </xf>
    <xf numFmtId="3" fontId="81" fillId="0" borderId="53" xfId="5" applyNumberFormat="1" applyFont="1" applyFill="1" applyBorder="1" applyAlignment="1" applyProtection="1">
      <alignment horizontal="right" vertical="center"/>
      <protection locked="0"/>
    </xf>
    <xf numFmtId="3" fontId="81" fillId="0" borderId="53" xfId="5" applyNumberFormat="1" applyFont="1" applyFill="1" applyBorder="1" applyAlignment="1" applyProtection="1">
      <alignment horizontal="right" vertical="center" wrapText="1"/>
      <protection locked="0"/>
    </xf>
    <xf numFmtId="4" fontId="82" fillId="0" borderId="51" xfId="5" applyNumberFormat="1" applyFont="1" applyFill="1" applyBorder="1" applyAlignment="1">
      <alignment horizontal="right" vertical="center" wrapText="1"/>
    </xf>
    <xf numFmtId="49" fontId="9" fillId="0" borderId="17" xfId="5" applyNumberFormat="1" applyFont="1" applyFill="1" applyBorder="1" applyAlignment="1" applyProtection="1">
      <alignment horizontal="left" vertical="center" indent="1"/>
      <protection locked="0"/>
    </xf>
    <xf numFmtId="166" fontId="82" fillId="0" borderId="35" xfId="5" applyNumberFormat="1" applyFont="1" applyFill="1" applyBorder="1" applyAlignment="1">
      <alignment vertical="center"/>
    </xf>
    <xf numFmtId="4" fontId="81" fillId="0" borderId="35" xfId="5" applyNumberFormat="1" applyFont="1" applyFill="1" applyBorder="1" applyAlignment="1" applyProtection="1">
      <alignment vertical="center" wrapText="1"/>
      <protection locked="0"/>
    </xf>
    <xf numFmtId="49" fontId="9" fillId="0" borderId="43" xfId="5" applyNumberFormat="1" applyFont="1" applyFill="1" applyBorder="1" applyAlignment="1" applyProtection="1">
      <alignment vertical="center"/>
      <protection locked="0"/>
    </xf>
    <xf numFmtId="49" fontId="9" fillId="0" borderId="43" xfId="5" applyNumberFormat="1" applyFont="1" applyFill="1" applyBorder="1" applyAlignment="1" applyProtection="1">
      <alignment horizontal="right" vertical="center"/>
      <protection locked="0"/>
    </xf>
    <xf numFmtId="3" fontId="13" fillId="0" borderId="43" xfId="5" applyNumberFormat="1" applyFont="1" applyFill="1" applyBorder="1" applyAlignment="1" applyProtection="1">
      <alignment horizontal="right" vertical="center" wrapText="1"/>
      <protection locked="0"/>
    </xf>
    <xf numFmtId="49" fontId="9" fillId="0" borderId="22" xfId="5" applyNumberFormat="1" applyFont="1" applyFill="1" applyBorder="1" applyAlignment="1" applyProtection="1">
      <alignment vertical="center"/>
      <protection locked="0"/>
    </xf>
    <xf numFmtId="49" fontId="9" fillId="0" borderId="22" xfId="5" applyNumberFormat="1" applyFont="1" applyFill="1" applyBorder="1" applyAlignment="1" applyProtection="1">
      <alignment horizontal="right" vertical="center"/>
      <protection locked="0"/>
    </xf>
    <xf numFmtId="3" fontId="13" fillId="0" borderId="22" xfId="5" applyNumberFormat="1" applyFont="1" applyFill="1" applyBorder="1" applyAlignment="1" applyProtection="1">
      <alignment horizontal="right" vertical="center" wrapText="1"/>
      <protection locked="0"/>
    </xf>
    <xf numFmtId="49" fontId="11" fillId="0" borderId="10" xfId="5" applyNumberFormat="1" applyFont="1" applyFill="1" applyBorder="1" applyAlignment="1">
      <alignment horizontal="left" vertical="center"/>
    </xf>
    <xf numFmtId="166" fontId="82" fillId="0" borderId="66" xfId="5" applyNumberFormat="1" applyFont="1" applyFill="1" applyBorder="1" applyAlignment="1" applyProtection="1">
      <alignment horizontal="right" vertical="center" wrapText="1"/>
    </xf>
    <xf numFmtId="49" fontId="11" fillId="0" borderId="6" xfId="5" applyNumberFormat="1" applyFont="1" applyFill="1" applyBorder="1" applyAlignment="1">
      <alignment horizontal="left" vertical="center"/>
    </xf>
    <xf numFmtId="166" fontId="82" fillId="0" borderId="37" xfId="5" applyNumberFormat="1" applyFont="1" applyFill="1" applyBorder="1" applyAlignment="1" applyProtection="1">
      <alignment horizontal="right" vertical="center" wrapText="1"/>
    </xf>
    <xf numFmtId="49" fontId="11" fillId="0" borderId="6" xfId="5" applyNumberFormat="1" applyFont="1" applyFill="1" applyBorder="1" applyAlignment="1" applyProtection="1">
      <alignment horizontal="left" vertical="center"/>
      <protection locked="0"/>
    </xf>
    <xf numFmtId="49" fontId="11" fillId="0" borderId="26" xfId="5" applyNumberFormat="1" applyFont="1" applyFill="1" applyBorder="1" applyAlignment="1" applyProtection="1">
      <alignment horizontal="left" vertical="center"/>
      <protection locked="0"/>
    </xf>
    <xf numFmtId="168" fontId="8" fillId="0" borderId="35" xfId="5" applyNumberFormat="1" applyFont="1" applyFill="1" applyBorder="1" applyAlignment="1">
      <alignment horizontal="left" vertical="center" wrapText="1" indent="1"/>
    </xf>
    <xf numFmtId="168" fontId="69" fillId="0" borderId="0" xfId="5" applyNumberFormat="1" applyFont="1" applyFill="1" applyBorder="1" applyAlignment="1">
      <alignment horizontal="left" vertical="center" wrapText="1"/>
    </xf>
    <xf numFmtId="166" fontId="1" fillId="0" borderId="0" xfId="5" applyNumberFormat="1" applyFill="1" applyAlignment="1">
      <alignment vertical="center" wrapText="1"/>
    </xf>
    <xf numFmtId="166" fontId="9" fillId="0" borderId="35" xfId="5" applyNumberFormat="1" applyFont="1" applyFill="1" applyBorder="1" applyAlignment="1">
      <alignment horizontal="center" vertical="center" wrapText="1"/>
    </xf>
    <xf numFmtId="3" fontId="81" fillId="0" borderId="36" xfId="5" applyNumberFormat="1" applyFont="1" applyFill="1" applyBorder="1" applyAlignment="1" applyProtection="1">
      <alignment horizontal="right" vertical="center" wrapText="1"/>
      <protection locked="0"/>
    </xf>
    <xf numFmtId="3" fontId="81" fillId="0" borderId="51" xfId="5" applyNumberFormat="1" applyFont="1" applyFill="1" applyBorder="1" applyAlignment="1" applyProtection="1">
      <alignment horizontal="right" vertical="center" wrapText="1"/>
      <protection locked="0"/>
    </xf>
    <xf numFmtId="166" fontId="82" fillId="0" borderId="35" xfId="5" applyNumberFormat="1" applyFont="1" applyFill="1" applyBorder="1" applyAlignment="1">
      <alignment horizontal="right" vertical="center" wrapText="1"/>
    </xf>
    <xf numFmtId="167" fontId="83" fillId="0" borderId="37" xfId="14" applyNumberFormat="1" applyFont="1" applyFill="1" applyBorder="1" applyAlignment="1" applyProtection="1">
      <alignment horizontal="right" vertical="center"/>
      <protection locked="0"/>
    </xf>
    <xf numFmtId="167" fontId="83" fillId="0" borderId="37" xfId="14" applyNumberFormat="1" applyFont="1" applyFill="1" applyBorder="1" applyAlignment="1" applyProtection="1">
      <alignment horizontal="right" vertical="center" wrapText="1"/>
      <protection locked="0"/>
    </xf>
    <xf numFmtId="167" fontId="81" fillId="0" borderId="37" xfId="14" applyNumberFormat="1" applyFont="1" applyFill="1" applyBorder="1" applyAlignment="1" applyProtection="1">
      <alignment horizontal="right" vertical="center"/>
      <protection locked="0"/>
    </xf>
    <xf numFmtId="167" fontId="81" fillId="0" borderId="37" xfId="14" applyNumberFormat="1" applyFont="1" applyFill="1" applyBorder="1" applyAlignment="1" applyProtection="1">
      <alignment horizontal="right" vertical="center" wrapText="1"/>
      <protection locked="0"/>
    </xf>
    <xf numFmtId="167" fontId="81" fillId="0" borderId="53" xfId="14" applyNumberFormat="1" applyFont="1" applyFill="1" applyBorder="1" applyAlignment="1" applyProtection="1">
      <alignment horizontal="right" vertical="center"/>
      <protection locked="0"/>
    </xf>
    <xf numFmtId="167" fontId="81" fillId="0" borderId="53" xfId="14" applyNumberFormat="1" applyFont="1" applyFill="1" applyBorder="1" applyAlignment="1" applyProtection="1">
      <alignment horizontal="right" vertical="center" wrapText="1"/>
      <protection locked="0"/>
    </xf>
    <xf numFmtId="0" fontId="38" fillId="0" borderId="24" xfId="25" applyFont="1" applyBorder="1" applyAlignment="1">
      <alignment horizontal="center"/>
    </xf>
    <xf numFmtId="0" fontId="25" fillId="0" borderId="0" xfId="25"/>
    <xf numFmtId="0" fontId="38" fillId="0" borderId="9" xfId="25" applyFont="1" applyBorder="1" applyAlignment="1">
      <alignment horizontal="center"/>
    </xf>
    <xf numFmtId="0" fontId="38" fillId="0" borderId="7" xfId="25" applyFont="1" applyBorder="1" applyAlignment="1">
      <alignment horizontal="center" wrapText="1"/>
    </xf>
    <xf numFmtId="0" fontId="38" fillId="0" borderId="8" xfId="25" applyFont="1" applyBorder="1" applyAlignment="1">
      <alignment horizontal="center" wrapText="1"/>
    </xf>
    <xf numFmtId="0" fontId="25" fillId="0" borderId="6" xfId="25" applyBorder="1"/>
    <xf numFmtId="0" fontId="25" fillId="0" borderId="7" xfId="25" applyFont="1" applyBorder="1"/>
    <xf numFmtId="0" fontId="25" fillId="0" borderId="7" xfId="25" applyBorder="1"/>
    <xf numFmtId="0" fontId="25" fillId="0" borderId="8" xfId="25" applyBorder="1"/>
    <xf numFmtId="0" fontId="38" fillId="0" borderId="70" xfId="25" applyFont="1" applyBorder="1"/>
    <xf numFmtId="0" fontId="38" fillId="0" borderId="55" xfId="25" applyFont="1" applyBorder="1"/>
    <xf numFmtId="0" fontId="38" fillId="0" borderId="14" xfId="25" applyFont="1" applyBorder="1"/>
    <xf numFmtId="0" fontId="38" fillId="0" borderId="0" xfId="25" applyFont="1"/>
    <xf numFmtId="0" fontId="38" fillId="0" borderId="0" xfId="25" applyFont="1" applyBorder="1"/>
    <xf numFmtId="170" fontId="12" fillId="0" borderId="0" xfId="1" applyNumberFormat="1" applyFont="1"/>
    <xf numFmtId="0" fontId="0" fillId="0" borderId="9" xfId="20" applyFont="1" applyFill="1" applyBorder="1" applyAlignment="1" applyProtection="1">
      <alignment horizontal="left" vertical="center" wrapText="1" indent="1"/>
      <protection locked="0"/>
    </xf>
    <xf numFmtId="0" fontId="0" fillId="0" borderId="31" xfId="20" applyFont="1" applyFill="1" applyBorder="1" applyAlignment="1" applyProtection="1">
      <alignment horizontal="left" vertical="center" wrapText="1" indent="1"/>
      <protection locked="0"/>
    </xf>
    <xf numFmtId="3" fontId="25" fillId="0" borderId="0" xfId="0" applyNumberFormat="1" applyFont="1" applyAlignment="1">
      <alignment horizontal="right" vertical="top" wrapText="1"/>
    </xf>
    <xf numFmtId="3" fontId="32" fillId="0" borderId="0" xfId="0" applyNumberFormat="1" applyFont="1"/>
    <xf numFmtId="170" fontId="2" fillId="0" borderId="0" xfId="1" applyNumberFormat="1" applyFont="1"/>
    <xf numFmtId="170" fontId="2" fillId="0" borderId="0" xfId="1" applyNumberFormat="1" applyFont="1" applyAlignment="1">
      <alignment horizontal="center"/>
    </xf>
    <xf numFmtId="170" fontId="2" fillId="0" borderId="0" xfId="7" applyNumberFormat="1" applyFont="1"/>
    <xf numFmtId="167" fontId="12" fillId="0" borderId="40" xfId="3" applyNumberFormat="1" applyFont="1" applyBorder="1" applyAlignment="1">
      <alignment horizontal="center" vertical="center" wrapText="1"/>
    </xf>
    <xf numFmtId="0" fontId="12" fillId="0" borderId="0" xfId="8" applyFill="1" applyProtection="1"/>
    <xf numFmtId="0" fontId="6" fillId="0" borderId="22" xfId="5" applyFont="1" applyFill="1" applyBorder="1" applyAlignment="1" applyProtection="1">
      <alignment horizontal="right" vertical="center"/>
    </xf>
    <xf numFmtId="0" fontId="4" fillId="0" borderId="5" xfId="8" applyFont="1" applyFill="1" applyBorder="1" applyAlignment="1" applyProtection="1">
      <alignment horizontal="center" vertical="center" wrapText="1"/>
    </xf>
    <xf numFmtId="0" fontId="8" fillId="0" borderId="25" xfId="8" applyFont="1" applyFill="1" applyBorder="1" applyAlignment="1" applyProtection="1">
      <alignment horizontal="center" vertical="center" wrapText="1"/>
    </xf>
    <xf numFmtId="166" fontId="8" fillId="0" borderId="5" xfId="8" applyNumberFormat="1" applyFont="1" applyFill="1" applyBorder="1" applyAlignment="1" applyProtection="1">
      <alignment horizontal="right" vertical="center" wrapText="1" indent="1"/>
    </xf>
    <xf numFmtId="166" fontId="13" fillId="0" borderId="11" xfId="8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8" xfId="8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5" xfId="8" applyNumberFormat="1" applyFont="1" applyFill="1" applyBorder="1" applyAlignment="1" applyProtection="1">
      <alignment horizontal="right" vertical="center" wrapText="1" indent="1"/>
    </xf>
    <xf numFmtId="166" fontId="13" fillId="0" borderId="11" xfId="8" applyNumberFormat="1" applyFont="1" applyFill="1" applyBorder="1" applyAlignment="1" applyProtection="1">
      <alignment horizontal="right" vertical="center" wrapText="1" indent="1"/>
    </xf>
    <xf numFmtId="166" fontId="13" fillId="0" borderId="28" xfId="8" applyNumberFormat="1" applyFont="1" applyFill="1" applyBorder="1" applyAlignment="1" applyProtection="1">
      <alignment horizontal="right" vertical="center" wrapText="1" indent="1"/>
      <protection locked="0"/>
    </xf>
    <xf numFmtId="166" fontId="11" fillId="0" borderId="8" xfId="8" applyNumberFormat="1" applyFont="1" applyFill="1" applyBorder="1" applyAlignment="1" applyProtection="1">
      <alignment horizontal="right" vertical="center" wrapText="1" indent="1"/>
      <protection locked="0"/>
    </xf>
    <xf numFmtId="166" fontId="11" fillId="0" borderId="28" xfId="8" applyNumberFormat="1" applyFont="1" applyFill="1" applyBorder="1" applyAlignment="1" applyProtection="1">
      <alignment horizontal="right" vertical="center" wrapText="1" indent="1"/>
      <protection locked="0"/>
    </xf>
    <xf numFmtId="166" fontId="11" fillId="0" borderId="11" xfId="8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5" xfId="8" applyNumberFormat="1" applyFont="1" applyFill="1" applyBorder="1" applyAlignment="1" applyProtection="1">
      <alignment horizontal="right" vertical="center" wrapText="1" indent="1"/>
      <protection locked="0"/>
    </xf>
    <xf numFmtId="166" fontId="5" fillId="0" borderId="0" xfId="8" applyNumberFormat="1" applyFont="1" applyFill="1" applyBorder="1" applyAlignment="1" applyProtection="1">
      <alignment horizontal="right" vertical="center" wrapText="1" indent="1"/>
    </xf>
    <xf numFmtId="0" fontId="8" fillId="0" borderId="5" xfId="8" applyFont="1" applyFill="1" applyBorder="1" applyAlignment="1" applyProtection="1">
      <alignment horizontal="center" vertical="center" wrapText="1"/>
    </xf>
    <xf numFmtId="166" fontId="8" fillId="0" borderId="25" xfId="8" applyNumberFormat="1" applyFont="1" applyFill="1" applyBorder="1" applyAlignment="1" applyProtection="1">
      <alignment horizontal="right" vertical="center" wrapText="1" indent="1"/>
    </xf>
    <xf numFmtId="166" fontId="13" fillId="0" borderId="32" xfId="8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12" xfId="8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19" xfId="8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65" xfId="8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5" xfId="5" applyNumberFormat="1" applyFont="1" applyBorder="1" applyAlignment="1" applyProtection="1">
      <alignment horizontal="right" vertical="center" wrapText="1" indent="1"/>
    </xf>
    <xf numFmtId="166" fontId="13" fillId="0" borderId="34" xfId="8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15" xfId="8" applyNumberFormat="1" applyFont="1" applyFill="1" applyBorder="1" applyAlignment="1" applyProtection="1">
      <alignment horizontal="right" vertical="center" wrapText="1" indent="1"/>
      <protection locked="0"/>
    </xf>
    <xf numFmtId="166" fontId="15" fillId="0" borderId="5" xfId="5" quotePrefix="1" applyNumberFormat="1" applyFont="1" applyBorder="1" applyAlignment="1" applyProtection="1">
      <alignment horizontal="right" vertical="center" wrapText="1" indent="1"/>
    </xf>
    <xf numFmtId="0" fontId="12" fillId="0" borderId="0" xfId="8" applyFont="1" applyFill="1" applyAlignment="1" applyProtection="1">
      <alignment horizontal="right" vertical="center" indent="1"/>
    </xf>
    <xf numFmtId="166" fontId="12" fillId="0" borderId="0" xfId="8" applyNumberFormat="1" applyFont="1" applyFill="1" applyAlignment="1" applyProtection="1">
      <alignment horizontal="right" vertical="center" indent="1"/>
    </xf>
    <xf numFmtId="170" fontId="13" fillId="0" borderId="0" xfId="1" applyNumberFormat="1" applyFont="1"/>
    <xf numFmtId="170" fontId="17" fillId="0" borderId="0" xfId="1" applyNumberFormat="1" applyFont="1"/>
    <xf numFmtId="178" fontId="8" fillId="0" borderId="5" xfId="8" applyNumberFormat="1" applyFont="1" applyBorder="1" applyAlignment="1">
      <alignment horizontal="right" vertical="center" wrapText="1" indent="1"/>
    </xf>
    <xf numFmtId="178" fontId="13" fillId="0" borderId="11" xfId="8" applyNumberFormat="1" applyFont="1" applyBorder="1" applyAlignment="1" applyProtection="1">
      <alignment horizontal="right" vertical="center" wrapText="1" indent="1"/>
      <protection locked="0"/>
    </xf>
    <xf numFmtId="178" fontId="13" fillId="0" borderId="8" xfId="8" applyNumberFormat="1" applyFont="1" applyBorder="1" applyAlignment="1" applyProtection="1">
      <alignment horizontal="right" vertical="center" wrapText="1" indent="1"/>
      <protection locked="0"/>
    </xf>
    <xf numFmtId="178" fontId="9" fillId="0" borderId="5" xfId="8" applyNumberFormat="1" applyFont="1" applyBorder="1" applyAlignment="1">
      <alignment horizontal="right" vertical="center" wrapText="1" indent="1"/>
    </xf>
    <xf numFmtId="178" fontId="13" fillId="0" borderId="11" xfId="8" applyNumberFormat="1" applyFont="1" applyBorder="1" applyAlignment="1">
      <alignment horizontal="right" vertical="center" wrapText="1" indent="1"/>
    </xf>
    <xf numFmtId="178" fontId="13" fillId="0" borderId="28" xfId="8" applyNumberFormat="1" applyFont="1" applyBorder="1" applyAlignment="1" applyProtection="1">
      <alignment horizontal="right" vertical="center" wrapText="1" indent="1"/>
      <protection locked="0"/>
    </xf>
    <xf numFmtId="178" fontId="11" fillId="0" borderId="11" xfId="8" applyNumberFormat="1" applyFont="1" applyBorder="1" applyAlignment="1" applyProtection="1">
      <alignment horizontal="right" vertical="center" wrapText="1" indent="1"/>
      <protection locked="0"/>
    </xf>
    <xf numFmtId="178" fontId="11" fillId="0" borderId="8" xfId="8" applyNumberFormat="1" applyFont="1" applyBorder="1" applyAlignment="1" applyProtection="1">
      <alignment horizontal="right" vertical="center" wrapText="1" indent="1"/>
      <protection locked="0"/>
    </xf>
    <xf numFmtId="178" fontId="11" fillId="0" borderId="28" xfId="8" applyNumberFormat="1" applyFont="1" applyBorder="1" applyAlignment="1" applyProtection="1">
      <alignment horizontal="right" vertical="center" wrapText="1" indent="1"/>
      <protection locked="0"/>
    </xf>
    <xf numFmtId="178" fontId="8" fillId="0" borderId="5" xfId="8" applyNumberFormat="1" applyFont="1" applyBorder="1" applyAlignment="1" applyProtection="1">
      <alignment horizontal="right" vertical="center" wrapText="1" indent="1"/>
      <protection locked="0"/>
    </xf>
    <xf numFmtId="178" fontId="8" fillId="0" borderId="25" xfId="8" applyNumberFormat="1" applyFont="1" applyBorder="1" applyAlignment="1">
      <alignment horizontal="right" vertical="center" wrapText="1" indent="1"/>
    </xf>
    <xf numFmtId="178" fontId="13" fillId="0" borderId="32" xfId="8" applyNumberFormat="1" applyFont="1" applyBorder="1" applyAlignment="1" applyProtection="1">
      <alignment horizontal="right" vertical="center" wrapText="1" indent="1"/>
      <protection locked="0"/>
    </xf>
    <xf numFmtId="178" fontId="13" fillId="0" borderId="12" xfId="8" applyNumberFormat="1" applyFont="1" applyBorder="1" applyAlignment="1" applyProtection="1">
      <alignment horizontal="right" vertical="center" wrapText="1" indent="1"/>
      <protection locked="0"/>
    </xf>
    <xf numFmtId="178" fontId="13" fillId="0" borderId="19" xfId="8" applyNumberFormat="1" applyFont="1" applyBorder="1" applyAlignment="1" applyProtection="1">
      <alignment horizontal="right" vertical="center" wrapText="1" indent="1"/>
      <protection locked="0"/>
    </xf>
    <xf numFmtId="178" fontId="13" fillId="0" borderId="65" xfId="8" applyNumberFormat="1" applyFont="1" applyBorder="1" applyAlignment="1" applyProtection="1">
      <alignment horizontal="right" vertical="center" wrapText="1" indent="1"/>
      <protection locked="0"/>
    </xf>
    <xf numFmtId="178" fontId="14" fillId="0" borderId="5" xfId="5" applyNumberFormat="1" applyFont="1" applyBorder="1" applyAlignment="1">
      <alignment horizontal="right" vertical="center" wrapText="1" indent="1"/>
    </xf>
    <xf numFmtId="178" fontId="13" fillId="0" borderId="34" xfId="8" applyNumberFormat="1" applyFont="1" applyBorder="1" applyAlignment="1" applyProtection="1">
      <alignment horizontal="right" vertical="center" wrapText="1" indent="1"/>
      <protection locked="0"/>
    </xf>
    <xf numFmtId="178" fontId="9" fillId="0" borderId="15" xfId="8" applyNumberFormat="1" applyFont="1" applyBorder="1" applyAlignment="1" applyProtection="1">
      <alignment horizontal="right" vertical="center" wrapText="1" indent="1"/>
      <protection locked="0"/>
    </xf>
    <xf numFmtId="178" fontId="15" fillId="0" borderId="5" xfId="5" quotePrefix="1" applyNumberFormat="1" applyFont="1" applyBorder="1" applyAlignment="1">
      <alignment horizontal="right" vertical="center" wrapText="1" indent="1"/>
    </xf>
    <xf numFmtId="166" fontId="6" fillId="0" borderId="22" xfId="5" applyNumberFormat="1" applyFont="1" applyFill="1" applyBorder="1" applyAlignment="1">
      <alignment horizontal="right" vertical="center"/>
    </xf>
    <xf numFmtId="166" fontId="8" fillId="0" borderId="35" xfId="5" applyNumberFormat="1" applyFont="1" applyFill="1" applyBorder="1" applyAlignment="1">
      <alignment horizontal="center" vertical="center" wrapText="1"/>
    </xf>
    <xf numFmtId="166" fontId="8" fillId="0" borderId="35" xfId="5" applyNumberFormat="1" applyFont="1" applyFill="1" applyBorder="1" applyAlignment="1">
      <alignment horizontal="center" vertical="center"/>
    </xf>
    <xf numFmtId="170" fontId="1" fillId="0" borderId="0" xfId="1" applyNumberFormat="1" applyFont="1" applyFill="1"/>
    <xf numFmtId="178" fontId="12" fillId="0" borderId="0" xfId="8" applyNumberFormat="1"/>
    <xf numFmtId="178" fontId="6" fillId="0" borderId="22" xfId="5" applyNumberFormat="1" applyFont="1" applyBorder="1" applyAlignment="1">
      <alignment horizontal="right" vertical="center"/>
    </xf>
    <xf numFmtId="178" fontId="4" fillId="0" borderId="5" xfId="8" applyNumberFormat="1" applyFont="1" applyBorder="1" applyAlignment="1">
      <alignment horizontal="center" vertical="center" wrapText="1"/>
    </xf>
    <xf numFmtId="178" fontId="5" fillId="0" borderId="0" xfId="8" applyNumberFormat="1" applyFont="1" applyAlignment="1">
      <alignment horizontal="right" vertical="center" wrapText="1" indent="1"/>
    </xf>
    <xf numFmtId="178" fontId="8" fillId="0" borderId="5" xfId="8" applyNumberFormat="1" applyFont="1" applyBorder="1" applyAlignment="1">
      <alignment horizontal="center" vertical="center" wrapText="1"/>
    </xf>
    <xf numFmtId="178" fontId="12" fillId="0" borderId="0" xfId="8" applyNumberFormat="1" applyAlignment="1">
      <alignment horizontal="right" vertical="center" indent="1"/>
    </xf>
    <xf numFmtId="166" fontId="8" fillId="0" borderId="25" xfId="8" applyNumberFormat="1" applyFont="1" applyBorder="1" applyAlignment="1">
      <alignment horizontal="center" vertical="center" wrapText="1"/>
    </xf>
    <xf numFmtId="166" fontId="16" fillId="0" borderId="22" xfId="8" applyNumberFormat="1" applyFont="1" applyBorder="1" applyAlignment="1">
      <alignment horizontal="left" vertical="center"/>
    </xf>
    <xf numFmtId="166" fontId="5" fillId="0" borderId="0" xfId="8" applyNumberFormat="1" applyFont="1" applyAlignment="1">
      <alignment horizontal="center" vertical="center"/>
    </xf>
    <xf numFmtId="166" fontId="16" fillId="0" borderId="22" xfId="8" applyNumberFormat="1" applyFont="1" applyBorder="1" applyAlignment="1">
      <alignment horizontal="left"/>
    </xf>
    <xf numFmtId="0" fontId="20" fillId="0" borderId="0" xfId="8" applyFont="1" applyAlignment="1">
      <alignment horizontal="center"/>
    </xf>
    <xf numFmtId="166" fontId="21" fillId="0" borderId="66" xfId="5" applyNumberFormat="1" applyFont="1" applyBorder="1" applyAlignment="1">
      <alignment horizontal="center" vertical="center" wrapText="1"/>
    </xf>
    <xf numFmtId="166" fontId="21" fillId="0" borderId="74" xfId="5" applyNumberFormat="1" applyFont="1" applyBorder="1" applyAlignment="1">
      <alignment horizontal="center" vertical="center" wrapText="1"/>
    </xf>
    <xf numFmtId="166" fontId="21" fillId="0" borderId="68" xfId="5" applyNumberFormat="1" applyFont="1" applyBorder="1" applyAlignment="1">
      <alignment horizontal="center" vertical="center" wrapText="1"/>
    </xf>
    <xf numFmtId="166" fontId="21" fillId="0" borderId="51" xfId="5" applyNumberFormat="1" applyFont="1" applyBorder="1" applyAlignment="1">
      <alignment horizontal="center" vertical="center" wrapText="1"/>
    </xf>
    <xf numFmtId="166" fontId="5" fillId="0" borderId="0" xfId="5" applyNumberFormat="1" applyFont="1" applyAlignment="1">
      <alignment horizontal="center" vertical="center" wrapText="1"/>
    </xf>
    <xf numFmtId="166" fontId="4" fillId="0" borderId="17" xfId="5" applyNumberFormat="1" applyFont="1" applyBorder="1" applyAlignment="1">
      <alignment horizontal="left" vertical="center" wrapText="1" indent="2"/>
    </xf>
    <xf numFmtId="166" fontId="4" fillId="0" borderId="15" xfId="5" applyNumberFormat="1" applyFont="1" applyBorder="1" applyAlignment="1">
      <alignment horizontal="left" vertical="center" wrapText="1" indent="2"/>
    </xf>
    <xf numFmtId="166" fontId="20" fillId="0" borderId="0" xfId="5" applyNumberFormat="1" applyFont="1" applyAlignment="1">
      <alignment horizontal="center" vertical="center" wrapText="1"/>
    </xf>
    <xf numFmtId="166" fontId="4" fillId="0" borderId="66" xfId="5" applyNumberFormat="1" applyFont="1" applyBorder="1" applyAlignment="1">
      <alignment horizontal="center" vertical="center" wrapText="1"/>
    </xf>
    <xf numFmtId="166" fontId="4" fillId="0" borderId="74" xfId="5" applyNumberFormat="1" applyFont="1" applyBorder="1" applyAlignment="1">
      <alignment horizontal="center" vertical="center" wrapText="1"/>
    </xf>
    <xf numFmtId="166" fontId="4" fillId="0" borderId="66" xfId="5" applyNumberFormat="1" applyFont="1" applyBorder="1" applyAlignment="1">
      <alignment horizontal="center" vertical="center"/>
    </xf>
    <xf numFmtId="166" fontId="4" fillId="0" borderId="74" xfId="5" applyNumberFormat="1" applyFont="1" applyBorder="1" applyAlignment="1">
      <alignment horizontal="center" vertical="center"/>
    </xf>
    <xf numFmtId="166" fontId="4" fillId="0" borderId="76" xfId="5" applyNumberFormat="1" applyFont="1" applyBorder="1" applyAlignment="1">
      <alignment horizontal="center" vertical="center"/>
    </xf>
    <xf numFmtId="166" fontId="4" fillId="0" borderId="57" xfId="5" applyNumberFormat="1" applyFont="1" applyBorder="1" applyAlignment="1">
      <alignment horizontal="center" vertical="center"/>
    </xf>
    <xf numFmtId="166" fontId="4" fillId="0" borderId="45" xfId="5" applyNumberFormat="1" applyFont="1" applyBorder="1" applyAlignment="1">
      <alignment horizontal="center" vertical="center"/>
    </xf>
    <xf numFmtId="0" fontId="26" fillId="0" borderId="0" xfId="5" applyFont="1" applyAlignment="1">
      <alignment horizontal="center" wrapText="1"/>
    </xf>
    <xf numFmtId="0" fontId="11" fillId="0" borderId="43" xfId="5" applyFont="1" applyBorder="1" applyAlignment="1">
      <alignment horizontal="justify" vertical="center" wrapText="1"/>
    </xf>
    <xf numFmtId="0" fontId="38" fillId="0" borderId="0" xfId="9" applyFont="1" applyAlignment="1">
      <alignment horizontal="left" vertical="center" wrapText="1"/>
    </xf>
    <xf numFmtId="14" fontId="38" fillId="0" borderId="59" xfId="10" applyNumberFormat="1" applyFont="1" applyBorder="1" applyAlignment="1">
      <alignment horizontal="center"/>
    </xf>
    <xf numFmtId="0" fontId="38" fillId="0" borderId="59" xfId="10" applyFont="1" applyBorder="1" applyAlignment="1">
      <alignment horizontal="center"/>
    </xf>
    <xf numFmtId="0" fontId="38" fillId="0" borderId="19" xfId="10" applyFont="1" applyBorder="1" applyAlignment="1">
      <alignment horizontal="center"/>
    </xf>
    <xf numFmtId="0" fontId="38" fillId="0" borderId="0" xfId="9" applyFont="1" applyAlignment="1">
      <alignment horizontal="center" vertical="center" wrapText="1"/>
    </xf>
    <xf numFmtId="0" fontId="38" fillId="0" borderId="0" xfId="10" applyFont="1" applyAlignment="1">
      <alignment horizontal="center"/>
    </xf>
    <xf numFmtId="14" fontId="38" fillId="0" borderId="0" xfId="10" applyNumberFormat="1" applyFont="1" applyAlignment="1">
      <alignment horizontal="center"/>
    </xf>
    <xf numFmtId="0" fontId="38" fillId="0" borderId="23" xfId="9" applyFont="1" applyBorder="1" applyAlignment="1">
      <alignment horizontal="center" vertical="center" wrapText="1"/>
    </xf>
    <xf numFmtId="0" fontId="38" fillId="0" borderId="20" xfId="9" applyFont="1" applyBorder="1" applyAlignment="1">
      <alignment horizontal="center" vertical="center" wrapText="1"/>
    </xf>
    <xf numFmtId="0" fontId="38" fillId="0" borderId="10" xfId="9" applyFont="1" applyBorder="1" applyAlignment="1">
      <alignment horizontal="center" vertical="center" wrapText="1"/>
    </xf>
    <xf numFmtId="0" fontId="38" fillId="0" borderId="57" xfId="10" applyFont="1" applyBorder="1" applyAlignment="1">
      <alignment horizontal="center"/>
    </xf>
    <xf numFmtId="0" fontId="38" fillId="0" borderId="45" xfId="10" applyFont="1" applyBorder="1" applyAlignment="1">
      <alignment horizontal="center"/>
    </xf>
    <xf numFmtId="0" fontId="38" fillId="0" borderId="75" xfId="10" applyFont="1" applyBorder="1" applyAlignment="1">
      <alignment horizontal="center"/>
    </xf>
    <xf numFmtId="0" fontId="38" fillId="0" borderId="63" xfId="10" applyFont="1" applyBorder="1" applyAlignment="1">
      <alignment horizontal="center"/>
    </xf>
    <xf numFmtId="0" fontId="38" fillId="0" borderId="33" xfId="10" applyFont="1" applyBorder="1" applyAlignment="1">
      <alignment horizontal="center"/>
    </xf>
    <xf numFmtId="14" fontId="38" fillId="0" borderId="39" xfId="10" applyNumberFormat="1" applyFont="1" applyBorder="1" applyAlignment="1">
      <alignment horizontal="center"/>
    </xf>
    <xf numFmtId="14" fontId="38" fillId="0" borderId="33" xfId="10" applyNumberFormat="1" applyFont="1" applyBorder="1" applyAlignment="1">
      <alignment horizontal="center"/>
    </xf>
    <xf numFmtId="0" fontId="0" fillId="0" borderId="57" xfId="0" applyBorder="1"/>
    <xf numFmtId="0" fontId="0" fillId="0" borderId="63" xfId="0" applyBorder="1"/>
    <xf numFmtId="0" fontId="0" fillId="0" borderId="7" xfId="0" applyBorder="1" applyAlignment="1">
      <alignment horizontal="left" wrapText="1"/>
    </xf>
    <xf numFmtId="0" fontId="54" fillId="0" borderId="0" xfId="17" applyFont="1" applyFill="1" applyAlignment="1" applyProtection="1">
      <alignment horizontal="center"/>
      <protection locked="0"/>
    </xf>
    <xf numFmtId="0" fontId="5" fillId="0" borderId="0" xfId="17" applyFont="1" applyFill="1" applyAlignment="1">
      <alignment horizontal="center" wrapText="1"/>
    </xf>
    <xf numFmtId="0" fontId="5" fillId="0" borderId="0" xfId="17" applyFont="1" applyFill="1" applyAlignment="1">
      <alignment horizontal="center"/>
    </xf>
    <xf numFmtId="0" fontId="5" fillId="0" borderId="17" xfId="17" applyFont="1" applyFill="1" applyBorder="1" applyAlignment="1">
      <alignment horizontal="center" vertical="center"/>
    </xf>
    <xf numFmtId="0" fontId="5" fillId="0" borderId="15" xfId="17" applyFont="1" applyFill="1" applyBorder="1" applyAlignment="1">
      <alignment horizontal="center" vertical="center"/>
    </xf>
    <xf numFmtId="0" fontId="5" fillId="0" borderId="49" xfId="17" applyFont="1" applyFill="1" applyBorder="1" applyAlignment="1">
      <alignment horizontal="center" vertical="center"/>
    </xf>
    <xf numFmtId="0" fontId="47" fillId="0" borderId="0" xfId="5" applyFont="1" applyFill="1" applyAlignment="1" applyProtection="1">
      <alignment horizontal="center" vertical="top" wrapText="1"/>
      <protection locked="0"/>
    </xf>
    <xf numFmtId="0" fontId="35" fillId="0" borderId="0" xfId="21" applyFont="1" applyFill="1" applyAlignment="1" applyProtection="1">
      <alignment horizontal="left"/>
    </xf>
    <xf numFmtId="0" fontId="26" fillId="0" borderId="0" xfId="21" applyFont="1" applyFill="1" applyAlignment="1" applyProtection="1">
      <alignment horizontal="center" vertical="center" wrapText="1"/>
    </xf>
    <xf numFmtId="0" fontId="26" fillId="0" borderId="0" xfId="21" applyFont="1" applyFill="1" applyAlignment="1" applyProtection="1">
      <alignment horizontal="center" vertical="center"/>
    </xf>
    <xf numFmtId="0" fontId="68" fillId="0" borderId="23" xfId="21" applyFont="1" applyFill="1" applyBorder="1" applyAlignment="1" applyProtection="1">
      <alignment horizontal="center" vertical="center" wrapText="1"/>
    </xf>
    <xf numFmtId="0" fontId="68" fillId="0" borderId="20" xfId="21" applyFont="1" applyFill="1" applyBorder="1" applyAlignment="1" applyProtection="1">
      <alignment horizontal="center" vertical="center" wrapText="1"/>
    </xf>
    <xf numFmtId="0" fontId="68" fillId="0" borderId="10" xfId="21" applyFont="1" applyFill="1" applyBorder="1" applyAlignment="1" applyProtection="1">
      <alignment horizontal="center" vertical="center" wrapText="1"/>
    </xf>
    <xf numFmtId="0" fontId="42" fillId="0" borderId="24" xfId="22" applyFont="1" applyFill="1" applyBorder="1" applyAlignment="1" applyProtection="1">
      <alignment horizontal="center" vertical="center" textRotation="90"/>
    </xf>
    <xf numFmtId="0" fontId="42" fillId="0" borderId="21" xfId="22" applyFont="1" applyFill="1" applyBorder="1" applyAlignment="1" applyProtection="1">
      <alignment horizontal="center" vertical="center" textRotation="90"/>
    </xf>
    <xf numFmtId="0" fontId="42" fillId="0" borderId="9" xfId="22" applyFont="1" applyFill="1" applyBorder="1" applyAlignment="1" applyProtection="1">
      <alignment horizontal="center" vertical="center" textRotation="90"/>
    </xf>
    <xf numFmtId="0" fontId="67" fillId="0" borderId="31" xfId="21" applyFont="1" applyFill="1" applyBorder="1" applyAlignment="1" applyProtection="1">
      <alignment horizontal="center" vertical="center" wrapText="1"/>
    </xf>
    <xf numFmtId="0" fontId="67" fillId="0" borderId="7" xfId="21" applyFont="1" applyFill="1" applyBorder="1" applyAlignment="1" applyProtection="1">
      <alignment horizontal="center" vertical="center" wrapText="1"/>
    </xf>
    <xf numFmtId="0" fontId="67" fillId="0" borderId="7" xfId="21" applyFont="1" applyFill="1" applyBorder="1" applyAlignment="1" applyProtection="1">
      <alignment horizontal="center" wrapText="1"/>
    </xf>
    <xf numFmtId="0" fontId="35" fillId="0" borderId="0" xfId="21" applyFont="1" applyFill="1" applyAlignment="1" applyProtection="1">
      <alignment horizontal="center"/>
    </xf>
    <xf numFmtId="0" fontId="22" fillId="0" borderId="0" xfId="22" applyFont="1" applyFill="1" applyAlignment="1" applyProtection="1">
      <alignment horizontal="center" vertical="center" wrapText="1"/>
    </xf>
    <xf numFmtId="0" fontId="20" fillId="0" borderId="0" xfId="22" applyFont="1" applyFill="1" applyAlignment="1" applyProtection="1">
      <alignment horizontal="center" vertical="center" wrapText="1"/>
    </xf>
    <xf numFmtId="0" fontId="20" fillId="0" borderId="30" xfId="22" applyFont="1" applyFill="1" applyBorder="1" applyAlignment="1" applyProtection="1">
      <alignment horizontal="center" vertical="center" wrapText="1"/>
    </xf>
    <xf numFmtId="0" fontId="20" fillId="0" borderId="6" xfId="22" applyFont="1" applyFill="1" applyBorder="1" applyAlignment="1" applyProtection="1">
      <alignment horizontal="center" vertical="center" wrapText="1"/>
    </xf>
    <xf numFmtId="0" fontId="42" fillId="0" borderId="31" xfId="22" applyFont="1" applyFill="1" applyBorder="1" applyAlignment="1" applyProtection="1">
      <alignment horizontal="center" vertical="center" textRotation="90"/>
    </xf>
    <xf numFmtId="0" fontId="42" fillId="0" borderId="7" xfId="22" applyFont="1" applyFill="1" applyBorder="1" applyAlignment="1" applyProtection="1">
      <alignment horizontal="center" vertical="center" textRotation="90"/>
    </xf>
    <xf numFmtId="0" fontId="6" fillId="0" borderId="32" xfId="22" applyFont="1" applyFill="1" applyBorder="1" applyAlignment="1" applyProtection="1">
      <alignment horizontal="center" vertical="center" wrapText="1"/>
    </xf>
    <xf numFmtId="0" fontId="6" fillId="0" borderId="8" xfId="22" applyFont="1" applyFill="1" applyBorder="1" applyAlignment="1" applyProtection="1">
      <alignment horizontal="center" vertical="center"/>
    </xf>
    <xf numFmtId="0" fontId="26" fillId="0" borderId="0" xfId="21" applyFont="1" applyFill="1" applyAlignment="1">
      <alignment horizontal="center" vertical="center" wrapText="1"/>
    </xf>
    <xf numFmtId="0" fontId="26" fillId="0" borderId="0" xfId="21" applyFont="1" applyFill="1" applyAlignment="1">
      <alignment horizontal="center" vertical="center"/>
    </xf>
    <xf numFmtId="0" fontId="15" fillId="0" borderId="17" xfId="21" applyFont="1" applyFill="1" applyBorder="1" applyAlignment="1">
      <alignment horizontal="left"/>
    </xf>
    <xf numFmtId="0" fontId="15" fillId="0" borderId="16" xfId="21" applyFont="1" applyFill="1" applyBorder="1" applyAlignment="1">
      <alignment horizontal="left"/>
    </xf>
    <xf numFmtId="3" fontId="35" fillId="0" borderId="0" xfId="21" applyNumberFormat="1" applyFont="1" applyFill="1" applyAlignment="1">
      <alignment horizontal="center"/>
    </xf>
    <xf numFmtId="166" fontId="4" fillId="0" borderId="17" xfId="5" applyNumberFormat="1" applyFont="1" applyFill="1" applyBorder="1" applyAlignment="1" applyProtection="1">
      <alignment horizontal="left" vertical="center" wrapText="1" indent="2"/>
    </xf>
    <xf numFmtId="166" fontId="4" fillId="0" borderId="15" xfId="5" applyNumberFormat="1" applyFont="1" applyFill="1" applyBorder="1" applyAlignment="1" applyProtection="1">
      <alignment horizontal="left" vertical="center" wrapText="1" indent="2"/>
    </xf>
    <xf numFmtId="166" fontId="20" fillId="0" borderId="0" xfId="5" applyNumberFormat="1" applyFont="1" applyFill="1" applyAlignment="1" applyProtection="1">
      <alignment horizontal="center" vertical="center" wrapText="1"/>
    </xf>
    <xf numFmtId="166" fontId="4" fillId="0" borderId="66" xfId="5" applyNumberFormat="1" applyFont="1" applyFill="1" applyBorder="1" applyAlignment="1" applyProtection="1">
      <alignment horizontal="center" vertical="center" wrapText="1"/>
    </xf>
    <xf numFmtId="166" fontId="4" fillId="0" borderId="74" xfId="5" applyNumberFormat="1" applyFont="1" applyFill="1" applyBorder="1" applyAlignment="1" applyProtection="1">
      <alignment horizontal="center" vertical="center" wrapText="1"/>
    </xf>
    <xf numFmtId="166" fontId="4" fillId="0" borderId="66" xfId="5" applyNumberFormat="1" applyFont="1" applyFill="1" applyBorder="1" applyAlignment="1" applyProtection="1">
      <alignment horizontal="center" vertical="center"/>
    </xf>
    <xf numFmtId="166" fontId="4" fillId="0" borderId="74" xfId="5" applyNumberFormat="1" applyFont="1" applyFill="1" applyBorder="1" applyAlignment="1" applyProtection="1">
      <alignment horizontal="center" vertical="center"/>
    </xf>
    <xf numFmtId="166" fontId="4" fillId="0" borderId="24" xfId="0" applyNumberFormat="1" applyFont="1" applyFill="1" applyBorder="1" applyAlignment="1" applyProtection="1">
      <alignment horizontal="center" vertical="center" wrapText="1"/>
    </xf>
    <xf numFmtId="166" fontId="4" fillId="0" borderId="13" xfId="0" applyNumberFormat="1" applyFont="1" applyFill="1" applyBorder="1" applyAlignment="1" applyProtection="1">
      <alignment horizontal="center" vertical="center" wrapText="1"/>
    </xf>
    <xf numFmtId="166" fontId="4" fillId="0" borderId="46" xfId="0" applyNumberFormat="1" applyFont="1" applyFill="1" applyBorder="1" applyAlignment="1" applyProtection="1">
      <alignment horizontal="center" vertical="center" wrapText="1"/>
    </xf>
    <xf numFmtId="166" fontId="4" fillId="0" borderId="48" xfId="0" applyNumberFormat="1" applyFont="1" applyFill="1" applyBorder="1" applyAlignment="1" applyProtection="1">
      <alignment horizontal="center" vertical="center" wrapText="1"/>
    </xf>
    <xf numFmtId="166" fontId="4" fillId="0" borderId="75" xfId="0" applyNumberFormat="1" applyFont="1" applyFill="1" applyBorder="1" applyAlignment="1" applyProtection="1">
      <alignment horizontal="center" vertical="center"/>
    </xf>
    <xf numFmtId="166" fontId="4" fillId="0" borderId="57" xfId="0" applyNumberFormat="1" applyFont="1" applyFill="1" applyBorder="1" applyAlignment="1" applyProtection="1">
      <alignment horizontal="center" vertical="center"/>
    </xf>
    <xf numFmtId="166" fontId="4" fillId="0" borderId="45" xfId="0" applyNumberFormat="1" applyFont="1" applyFill="1" applyBorder="1" applyAlignment="1" applyProtection="1">
      <alignment horizontal="center" vertical="center"/>
    </xf>
    <xf numFmtId="166" fontId="4" fillId="0" borderId="66" xfId="0" applyNumberFormat="1" applyFont="1" applyFill="1" applyBorder="1" applyAlignment="1" applyProtection="1">
      <alignment horizontal="center" vertical="center" wrapText="1"/>
    </xf>
    <xf numFmtId="166" fontId="4" fillId="0" borderId="74" xfId="0" applyNumberFormat="1" applyFont="1" applyFill="1" applyBorder="1" applyAlignment="1" applyProtection="1">
      <alignment horizontal="center" vertical="center" wrapText="1"/>
    </xf>
    <xf numFmtId="0" fontId="4" fillId="0" borderId="50" xfId="5" applyFont="1" applyFill="1" applyBorder="1" applyAlignment="1">
      <alignment horizontal="left" vertical="center" wrapText="1"/>
    </xf>
    <xf numFmtId="0" fontId="4" fillId="0" borderId="43" xfId="5" applyFont="1" applyFill="1" applyBorder="1" applyAlignment="1">
      <alignment horizontal="left" vertical="center" wrapText="1"/>
    </xf>
    <xf numFmtId="0" fontId="4" fillId="0" borderId="44" xfId="5" applyFont="1" applyFill="1" applyBorder="1" applyAlignment="1">
      <alignment horizontal="left" vertical="center" wrapText="1"/>
    </xf>
    <xf numFmtId="0" fontId="9" fillId="0" borderId="17" xfId="5" applyFont="1" applyFill="1" applyBorder="1" applyAlignment="1" applyProtection="1">
      <alignment horizontal="left" vertical="center"/>
    </xf>
    <xf numFmtId="0" fontId="9" fillId="0" borderId="16" xfId="5" applyFont="1" applyFill="1" applyBorder="1" applyAlignment="1" applyProtection="1">
      <alignment horizontal="left" vertical="center"/>
    </xf>
    <xf numFmtId="0" fontId="4" fillId="0" borderId="50" xfId="5" applyFont="1" applyFill="1" applyBorder="1" applyAlignment="1" applyProtection="1">
      <alignment horizontal="left" vertical="center" wrapText="1"/>
    </xf>
    <xf numFmtId="0" fontId="4" fillId="0" borderId="43" xfId="5" applyFont="1" applyFill="1" applyBorder="1" applyAlignment="1" applyProtection="1">
      <alignment horizontal="left" vertical="center" wrapText="1"/>
    </xf>
    <xf numFmtId="0" fontId="4" fillId="0" borderId="44" xfId="5" applyFont="1" applyFill="1" applyBorder="1" applyAlignment="1" applyProtection="1">
      <alignment horizontal="left" vertical="center" wrapText="1"/>
    </xf>
    <xf numFmtId="0" fontId="22" fillId="0" borderId="17" xfId="5" applyFont="1" applyFill="1" applyBorder="1" applyAlignment="1" applyProtection="1">
      <alignment horizontal="left" vertical="center"/>
    </xf>
    <xf numFmtId="0" fontId="22" fillId="0" borderId="16" xfId="5" applyFont="1" applyFill="1" applyBorder="1" applyAlignment="1" applyProtection="1">
      <alignment horizontal="left" vertical="center"/>
    </xf>
    <xf numFmtId="0" fontId="20" fillId="0" borderId="0" xfId="5" applyFont="1" applyFill="1" applyAlignment="1">
      <alignment horizontal="center" vertical="center" wrapText="1"/>
    </xf>
    <xf numFmtId="0" fontId="20" fillId="0" borderId="0" xfId="5" applyFont="1" applyFill="1" applyAlignment="1">
      <alignment horizontal="center" vertical="center"/>
    </xf>
    <xf numFmtId="0" fontId="46" fillId="0" borderId="22" xfId="5" applyFont="1" applyFill="1" applyBorder="1" applyAlignment="1">
      <alignment horizontal="right"/>
    </xf>
    <xf numFmtId="0" fontId="4" fillId="0" borderId="50" xfId="5" applyFont="1" applyFill="1" applyBorder="1" applyAlignment="1">
      <alignment horizontal="center" vertical="center" wrapText="1"/>
    </xf>
    <xf numFmtId="0" fontId="4" fillId="0" borderId="58" xfId="5" applyFont="1" applyFill="1" applyBorder="1" applyAlignment="1">
      <alignment horizontal="center" vertical="center" wrapText="1"/>
    </xf>
    <xf numFmtId="0" fontId="4" fillId="0" borderId="24" xfId="5" applyFont="1" applyFill="1" applyBorder="1" applyAlignment="1">
      <alignment horizontal="center" vertical="center" wrapText="1"/>
    </xf>
    <xf numFmtId="0" fontId="4" fillId="0" borderId="13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 wrapText="1"/>
    </xf>
    <xf numFmtId="0" fontId="4" fillId="0" borderId="22" xfId="5" applyFont="1" applyFill="1" applyBorder="1" applyAlignment="1">
      <alignment horizontal="center" vertical="center" wrapText="1"/>
    </xf>
    <xf numFmtId="0" fontId="21" fillId="0" borderId="18" xfId="5" applyFont="1" applyFill="1" applyBorder="1" applyAlignment="1">
      <alignment horizontal="center"/>
    </xf>
    <xf numFmtId="0" fontId="21" fillId="0" borderId="49" xfId="5" applyFont="1" applyFill="1" applyBorder="1" applyAlignment="1">
      <alignment horizontal="center"/>
    </xf>
    <xf numFmtId="0" fontId="4" fillId="0" borderId="25" xfId="5" applyFont="1" applyFill="1" applyBorder="1" applyAlignment="1">
      <alignment horizontal="center" vertical="center" wrapText="1"/>
    </xf>
    <xf numFmtId="0" fontId="4" fillId="0" borderId="56" xfId="5" applyFont="1" applyFill="1" applyBorder="1" applyAlignment="1">
      <alignment horizontal="center" vertical="center" wrapText="1"/>
    </xf>
    <xf numFmtId="0" fontId="77" fillId="0" borderId="0" xfId="5" applyFont="1" applyAlignment="1" applyProtection="1">
      <alignment horizontal="center" vertical="center" wrapText="1"/>
      <protection locked="0"/>
    </xf>
    <xf numFmtId="0" fontId="78" fillId="0" borderId="1" xfId="5" applyFont="1" applyBorder="1" applyAlignment="1" applyProtection="1">
      <alignment wrapText="1"/>
    </xf>
    <xf numFmtId="0" fontId="78" fillId="0" borderId="2" xfId="5" applyFont="1" applyBorder="1" applyAlignment="1" applyProtection="1">
      <alignment wrapText="1"/>
    </xf>
    <xf numFmtId="0" fontId="11" fillId="0" borderId="43" xfId="5" applyFont="1" applyFill="1" applyBorder="1" applyAlignment="1">
      <alignment horizontal="justify" vertical="center" wrapText="1"/>
    </xf>
    <xf numFmtId="168" fontId="69" fillId="0" borderId="43" xfId="5" applyNumberFormat="1" applyFont="1" applyFill="1" applyBorder="1" applyAlignment="1">
      <alignment horizontal="left" vertical="center" wrapText="1"/>
    </xf>
    <xf numFmtId="168" fontId="5" fillId="0" borderId="0" xfId="5" applyNumberFormat="1" applyFont="1" applyFill="1" applyBorder="1" applyAlignment="1">
      <alignment horizontal="center" vertical="center" wrapText="1"/>
    </xf>
    <xf numFmtId="166" fontId="6" fillId="0" borderId="22" xfId="5" applyNumberFormat="1" applyFont="1" applyFill="1" applyBorder="1" applyAlignment="1">
      <alignment horizontal="right" vertical="center"/>
    </xf>
    <xf numFmtId="166" fontId="22" fillId="0" borderId="17" xfId="5" applyNumberFormat="1" applyFont="1" applyFill="1" applyBorder="1" applyAlignment="1">
      <alignment horizontal="center" vertical="center" wrapText="1"/>
    </xf>
    <xf numFmtId="166" fontId="22" fillId="0" borderId="49" xfId="5" applyNumberFormat="1" applyFont="1" applyFill="1" applyBorder="1" applyAlignment="1">
      <alignment horizontal="center" vertical="center" wrapText="1"/>
    </xf>
    <xf numFmtId="166" fontId="1" fillId="0" borderId="76" xfId="5" applyNumberFormat="1" applyFill="1" applyBorder="1" applyAlignment="1" applyProtection="1">
      <alignment horizontal="left" vertical="center" wrapText="1"/>
      <protection locked="0"/>
    </xf>
    <xf numFmtId="166" fontId="1" fillId="0" borderId="57" xfId="5" applyNumberFormat="1" applyFill="1" applyBorder="1" applyAlignment="1" applyProtection="1">
      <alignment horizontal="left" vertical="center" wrapText="1"/>
      <protection locked="0"/>
    </xf>
    <xf numFmtId="166" fontId="1" fillId="0" borderId="78" xfId="5" applyNumberFormat="1" applyFill="1" applyBorder="1" applyAlignment="1" applyProtection="1">
      <alignment horizontal="left" vertical="center" wrapText="1"/>
      <protection locked="0"/>
    </xf>
    <xf numFmtId="166" fontId="1" fillId="0" borderId="80" xfId="5" applyNumberFormat="1" applyFill="1" applyBorder="1" applyAlignment="1" applyProtection="1">
      <alignment horizontal="left" vertical="center" wrapText="1"/>
      <protection locked="0"/>
    </xf>
    <xf numFmtId="166" fontId="22" fillId="0" borderId="17" xfId="5" applyNumberFormat="1" applyFont="1" applyFill="1" applyBorder="1" applyAlignment="1">
      <alignment horizontal="left" vertical="center" wrapText="1" indent="2"/>
    </xf>
    <xf numFmtId="166" fontId="22" fillId="0" borderId="49" xfId="5" applyNumberFormat="1" applyFont="1" applyFill="1" applyBorder="1" applyAlignment="1">
      <alignment horizontal="left" vertical="center" wrapText="1" indent="2"/>
    </xf>
    <xf numFmtId="166" fontId="4" fillId="0" borderId="50" xfId="5" applyNumberFormat="1" applyFont="1" applyFill="1" applyBorder="1" applyAlignment="1">
      <alignment horizontal="center" vertical="center"/>
    </xf>
    <xf numFmtId="166" fontId="4" fillId="0" borderId="38" xfId="5" applyNumberFormat="1" applyFont="1" applyFill="1" applyBorder="1" applyAlignment="1">
      <alignment horizontal="center" vertical="center"/>
    </xf>
    <xf numFmtId="166" fontId="4" fillId="0" borderId="58" xfId="5" applyNumberFormat="1" applyFont="1" applyFill="1" applyBorder="1" applyAlignment="1">
      <alignment horizontal="center" vertical="center"/>
    </xf>
    <xf numFmtId="166" fontId="21" fillId="0" borderId="35" xfId="5" applyNumberFormat="1" applyFont="1" applyFill="1" applyBorder="1" applyAlignment="1">
      <alignment horizontal="center" vertical="center" wrapText="1"/>
    </xf>
    <xf numFmtId="166" fontId="4" fillId="0" borderId="66" xfId="5" applyNumberFormat="1" applyFont="1" applyFill="1" applyBorder="1" applyAlignment="1">
      <alignment horizontal="center" vertical="center" wrapText="1"/>
    </xf>
    <xf numFmtId="166" fontId="4" fillId="0" borderId="40" xfId="5" applyNumberFormat="1" applyFont="1" applyFill="1" applyBorder="1" applyAlignment="1">
      <alignment horizontal="center" vertical="center" wrapText="1"/>
    </xf>
    <xf numFmtId="166" fontId="8" fillId="0" borderId="35" xfId="5" applyNumberFormat="1" applyFont="1" applyFill="1" applyBorder="1" applyAlignment="1">
      <alignment horizontal="center" vertical="center"/>
    </xf>
    <xf numFmtId="166" fontId="8" fillId="0" borderId="35" xfId="5" applyNumberFormat="1" applyFont="1" applyFill="1" applyBorder="1" applyAlignment="1">
      <alignment horizontal="center" vertical="center" wrapText="1"/>
    </xf>
    <xf numFmtId="166" fontId="4" fillId="0" borderId="35" xfId="5" applyNumberFormat="1" applyFont="1" applyFill="1" applyBorder="1" applyAlignment="1">
      <alignment horizontal="center" vertical="center" wrapText="1"/>
    </xf>
    <xf numFmtId="166" fontId="20" fillId="0" borderId="0" xfId="5" applyNumberFormat="1" applyFont="1" applyFill="1" applyAlignment="1">
      <alignment horizontal="left" vertical="center" wrapText="1"/>
    </xf>
    <xf numFmtId="166" fontId="1" fillId="0" borderId="0" xfId="5" applyNumberFormat="1" applyFill="1" applyAlignment="1" applyProtection="1">
      <alignment horizontal="left" vertical="center" wrapText="1"/>
      <protection locked="0"/>
    </xf>
    <xf numFmtId="0" fontId="38" fillId="0" borderId="23" xfId="25" applyFont="1" applyBorder="1" applyAlignment="1">
      <alignment horizontal="center"/>
    </xf>
    <xf numFmtId="0" fontId="38" fillId="0" borderId="10" xfId="25" applyFont="1" applyBorder="1" applyAlignment="1">
      <alignment horizontal="center"/>
    </xf>
    <xf numFmtId="0" fontId="38" fillId="0" borderId="75" xfId="25" applyFont="1" applyBorder="1" applyAlignment="1">
      <alignment horizontal="center"/>
    </xf>
    <xf numFmtId="0" fontId="38" fillId="0" borderId="45" xfId="25" applyFont="1" applyBorder="1" applyAlignment="1">
      <alignment horizontal="center"/>
    </xf>
    <xf numFmtId="167" fontId="36" fillId="0" borderId="0" xfId="3" applyNumberFormat="1" applyFont="1" applyAlignment="1">
      <alignment horizontal="right"/>
    </xf>
    <xf numFmtId="0" fontId="33" fillId="0" borderId="0" xfId="7" applyFont="1" applyAlignment="1">
      <alignment horizontal="left" vertical="center"/>
    </xf>
    <xf numFmtId="0" fontId="2" fillId="0" borderId="0" xfId="7" applyFont="1" applyAlignment="1">
      <alignment horizontal="left" vertical="center"/>
    </xf>
    <xf numFmtId="0" fontId="34" fillId="0" borderId="0" xfId="7" applyFont="1" applyAlignment="1">
      <alignment horizontal="right"/>
    </xf>
    <xf numFmtId="0" fontId="34" fillId="0" borderId="64" xfId="7" applyFont="1" applyBorder="1" applyAlignment="1">
      <alignment horizontal="right"/>
    </xf>
    <xf numFmtId="0" fontId="5" fillId="4" borderId="50" xfId="7" applyFont="1" applyFill="1" applyBorder="1" applyAlignment="1">
      <alignment horizontal="center"/>
    </xf>
    <xf numFmtId="0" fontId="5" fillId="4" borderId="43" xfId="7" applyFont="1" applyFill="1" applyBorder="1" applyAlignment="1">
      <alignment horizontal="center"/>
    </xf>
    <xf numFmtId="0" fontId="5" fillId="4" borderId="44" xfId="7" applyFont="1" applyFill="1" applyBorder="1" applyAlignment="1">
      <alignment horizontal="center"/>
    </xf>
    <xf numFmtId="0" fontId="5" fillId="4" borderId="38" xfId="7" applyFont="1" applyFill="1" applyBorder="1" applyAlignment="1">
      <alignment horizontal="center"/>
    </xf>
    <xf numFmtId="0" fontId="5" fillId="4" borderId="0" xfId="7" applyFont="1" applyFill="1" applyAlignment="1">
      <alignment horizontal="center"/>
    </xf>
    <xf numFmtId="0" fontId="5" fillId="4" borderId="65" xfId="7" applyFont="1" applyFill="1" applyBorder="1" applyAlignment="1">
      <alignment horizontal="center"/>
    </xf>
    <xf numFmtId="0" fontId="5" fillId="4" borderId="58" xfId="7" applyFont="1" applyFill="1" applyBorder="1" applyAlignment="1">
      <alignment horizontal="center"/>
    </xf>
    <xf numFmtId="0" fontId="5" fillId="4" borderId="22" xfId="7" applyFont="1" applyFill="1" applyBorder="1" applyAlignment="1">
      <alignment horizontal="center"/>
    </xf>
    <xf numFmtId="0" fontId="5" fillId="4" borderId="69" xfId="7" applyFont="1" applyFill="1" applyBorder="1" applyAlignment="1">
      <alignment horizontal="center"/>
    </xf>
    <xf numFmtId="167" fontId="5" fillId="3" borderId="66" xfId="3" applyNumberFormat="1" applyFont="1" applyFill="1" applyBorder="1" applyAlignment="1">
      <alignment horizontal="center" vertical="center" wrapText="1"/>
    </xf>
    <xf numFmtId="167" fontId="5" fillId="3" borderId="40" xfId="3" applyNumberFormat="1" applyFont="1" applyFill="1" applyBorder="1" applyAlignment="1">
      <alignment horizontal="center" vertical="center" wrapText="1"/>
    </xf>
    <xf numFmtId="167" fontId="5" fillId="3" borderId="74" xfId="3" applyNumberFormat="1" applyFont="1" applyFill="1" applyBorder="1" applyAlignment="1">
      <alignment horizontal="center" vertical="center" wrapText="1"/>
    </xf>
    <xf numFmtId="0" fontId="5" fillId="0" borderId="17" xfId="7" applyFont="1" applyBorder="1" applyAlignment="1">
      <alignment horizontal="center" vertical="top" wrapText="1"/>
    </xf>
    <xf numFmtId="0" fontId="5" fillId="0" borderId="49" xfId="7" applyFont="1" applyBorder="1" applyAlignment="1">
      <alignment horizontal="center" vertical="top" wrapText="1"/>
    </xf>
    <xf numFmtId="0" fontId="5" fillId="0" borderId="16" xfId="7" applyFont="1" applyBorder="1" applyAlignment="1">
      <alignment horizontal="center" vertical="top" wrapText="1"/>
    </xf>
    <xf numFmtId="167" fontId="5" fillId="3" borderId="25" xfId="3" applyNumberFormat="1" applyFont="1" applyFill="1" applyBorder="1" applyAlignment="1">
      <alignment horizontal="center" vertical="center" wrapText="1"/>
    </xf>
    <xf numFmtId="167" fontId="5" fillId="3" borderId="12" xfId="3" applyNumberFormat="1" applyFont="1" applyFill="1" applyBorder="1" applyAlignment="1">
      <alignment horizontal="center" vertical="center" wrapText="1"/>
    </xf>
    <xf numFmtId="167" fontId="2" fillId="0" borderId="56" xfId="3" applyNumberFormat="1" applyFont="1" applyBorder="1" applyAlignment="1">
      <alignment horizontal="center" vertical="center" wrapText="1"/>
    </xf>
    <xf numFmtId="0" fontId="5" fillId="3" borderId="23" xfId="7" applyFont="1" applyFill="1" applyBorder="1" applyAlignment="1">
      <alignment horizontal="center" vertical="top" wrapText="1"/>
    </xf>
    <xf numFmtId="0" fontId="2" fillId="0" borderId="20" xfId="7" applyFont="1" applyBorder="1" applyAlignment="1">
      <alignment horizontal="center" vertical="top" wrapText="1"/>
    </xf>
    <xf numFmtId="0" fontId="2" fillId="0" borderId="29" xfId="7" applyFont="1" applyBorder="1" applyAlignment="1">
      <alignment horizontal="center" vertical="top" wrapText="1"/>
    </xf>
    <xf numFmtId="0" fontId="5" fillId="3" borderId="24" xfId="7" applyFont="1" applyFill="1" applyBorder="1" applyAlignment="1">
      <alignment horizontal="center" vertical="top" wrapText="1"/>
    </xf>
    <xf numFmtId="0" fontId="5" fillId="3" borderId="21" xfId="7" applyFont="1" applyFill="1" applyBorder="1" applyAlignment="1">
      <alignment horizontal="center" vertical="top" wrapText="1"/>
    </xf>
    <xf numFmtId="0" fontId="2" fillId="0" borderId="13" xfId="7" applyFont="1" applyBorder="1" applyAlignment="1">
      <alignment horizontal="center" vertical="top" wrapText="1"/>
    </xf>
    <xf numFmtId="0" fontId="2" fillId="0" borderId="21" xfId="7" applyFont="1" applyBorder="1" applyAlignment="1">
      <alignment vertical="top" wrapText="1"/>
    </xf>
    <xf numFmtId="0" fontId="2" fillId="0" borderId="13" xfId="7" applyFont="1" applyBorder="1" applyAlignment="1">
      <alignment vertical="top" wrapText="1"/>
    </xf>
    <xf numFmtId="0" fontId="2" fillId="0" borderId="48" xfId="7" applyFont="1" applyBorder="1" applyAlignment="1">
      <alignment vertical="top" wrapText="1"/>
    </xf>
    <xf numFmtId="167" fontId="5" fillId="3" borderId="56" xfId="3" applyNumberFormat="1" applyFont="1" applyFill="1" applyBorder="1" applyAlignment="1">
      <alignment horizontal="center" vertical="center" wrapText="1"/>
    </xf>
    <xf numFmtId="0" fontId="5" fillId="3" borderId="13" xfId="7" applyFont="1" applyFill="1" applyBorder="1" applyAlignment="1">
      <alignment horizontal="center" vertical="top" wrapText="1"/>
    </xf>
  </cellXfs>
  <cellStyles count="26">
    <cellStyle name="Ezres" xfId="1" builtinId="3"/>
    <cellStyle name="Ezres 2" xfId="2" xr:uid="{00000000-0005-0000-0000-000001000000}"/>
    <cellStyle name="Ezres 2 2" xfId="18" xr:uid="{00000000-0005-0000-0000-000002000000}"/>
    <cellStyle name="Ezres 3" xfId="3" xr:uid="{00000000-0005-0000-0000-000003000000}"/>
    <cellStyle name="Ezres 4" xfId="4" xr:uid="{00000000-0005-0000-0000-000004000000}"/>
    <cellStyle name="Ezres 5" xfId="14" xr:uid="{00000000-0005-0000-0000-000005000000}"/>
    <cellStyle name="Ezres 5 2" xfId="23" xr:uid="{00000000-0005-0000-0000-000006000000}"/>
    <cellStyle name="Hiperhivatkozás" xfId="11" xr:uid="{00000000-0005-0000-0000-000007000000}"/>
    <cellStyle name="Már látott hiperhivatkozás" xfId="12" xr:uid="{00000000-0005-0000-0000-000008000000}"/>
    <cellStyle name="Normál" xfId="0" builtinId="0"/>
    <cellStyle name="Normál 2" xfId="5" xr:uid="{00000000-0005-0000-0000-00000A000000}"/>
    <cellStyle name="Normál 3" xfId="6" xr:uid="{00000000-0005-0000-0000-00000B000000}"/>
    <cellStyle name="Normál 3 2" xfId="19" xr:uid="{00000000-0005-0000-0000-00000C000000}"/>
    <cellStyle name="Normál 3_SZÖT Zárszámadás 2014." xfId="15" xr:uid="{00000000-0005-0000-0000-00000D000000}"/>
    <cellStyle name="Normál 4" xfId="16" xr:uid="{00000000-0005-0000-0000-00000E000000}"/>
    <cellStyle name="Normál 5" xfId="20" xr:uid="{00000000-0005-0000-0000-00000F000000}"/>
    <cellStyle name="Normál_010. sz.melléklet2007" xfId="7" xr:uid="{00000000-0005-0000-0000-000010000000}"/>
    <cellStyle name="Normál_011 sz. melléklet 2" xfId="13" xr:uid="{00000000-0005-0000-0000-000011000000}"/>
    <cellStyle name="Normál_év végi létsz" xfId="25" xr:uid="{00000000-0005-0000-0000-000012000000}"/>
    <cellStyle name="Normál_KVRENMUNKA" xfId="8" xr:uid="{00000000-0005-0000-0000-000013000000}"/>
    <cellStyle name="Normál_Létszám(15. tábla) 2" xfId="9" xr:uid="{00000000-0005-0000-0000-000014000000}"/>
    <cellStyle name="Normál_Létszámtábla. (2) 2" xfId="10" xr:uid="{00000000-0005-0000-0000-000015000000}"/>
    <cellStyle name="Normál_minta" xfId="17" xr:uid="{00000000-0005-0000-0000-000016000000}"/>
    <cellStyle name="Normál_VAGYONK" xfId="22" xr:uid="{00000000-0005-0000-0000-000017000000}"/>
    <cellStyle name="Normál_VAGYONKIM" xfId="21" xr:uid="{00000000-0005-0000-0000-000018000000}"/>
    <cellStyle name="Százalék 2" xfId="24" xr:uid="{00000000-0005-0000-0000-000019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SkyDrive\Dokumentumok\Munkahelyi%20dokumentumok\T&#225;bl&#225;zatok\Test&#252;leti%20anyagok\2018\K&#246;lts&#233;gvet&#233;s\2018.%20&#233;vi%20k&#246;lts&#233;gvet&#233;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SkyDrive\Dokumentumok\Munkahelyi%20dokumentumok\Analitika,%20NYOMTATV&#193;NY\ERVIK%20CD\2017\szabaly\ZARSZ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SkyDrive\Dokumentumok\Munkahelyi%20dokumentumok\Analitika,%20NYOMTATV&#193;NY\ERVIK%20CD\2017\szabaly\ZARSZAM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sz.mell  "/>
      <sheetName val="3. sz. mell"/>
      <sheetName val="4. sz. mell"/>
      <sheetName val="5.sz.mell."/>
      <sheetName val="6.m "/>
      <sheetName val="7A.m"/>
      <sheetName val="7B.m."/>
      <sheetName val="8. sz. mell"/>
      <sheetName val="9. sz. mell. "/>
      <sheetName val="10. sz. mell"/>
      <sheetName val="11. sz. mell"/>
      <sheetName val="12.sz.mell."/>
      <sheetName val="13.m."/>
      <sheetName val="14.m"/>
      <sheetName val="15.m."/>
      <sheetName val="16A.m"/>
      <sheetName val="16B.m"/>
      <sheetName val="17.m"/>
      <sheetName val="18.m"/>
    </sheetNames>
    <sheetDataSet>
      <sheetData sheetId="0">
        <row r="5">
          <cell r="D5">
            <v>852230622</v>
          </cell>
        </row>
        <row r="6">
          <cell r="D6">
            <v>254912723</v>
          </cell>
        </row>
        <row r="7">
          <cell r="D7">
            <v>292911351</v>
          </cell>
        </row>
        <row r="8">
          <cell r="D8">
            <v>285158668</v>
          </cell>
        </row>
        <row r="9">
          <cell r="D9">
            <v>19247880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44387000</v>
          </cell>
        </row>
        <row r="19">
          <cell r="D19">
            <v>29999999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1933878000</v>
          </cell>
        </row>
        <row r="25">
          <cell r="D25">
            <v>56000000</v>
          </cell>
        </row>
        <row r="26">
          <cell r="D26">
            <v>0</v>
          </cell>
        </row>
        <row r="27">
          <cell r="D27">
            <v>480500000</v>
          </cell>
        </row>
        <row r="28">
          <cell r="D28">
            <v>0</v>
          </cell>
        </row>
        <row r="29">
          <cell r="D29">
            <v>48500000</v>
          </cell>
        </row>
        <row r="30">
          <cell r="D30">
            <v>500000</v>
          </cell>
        </row>
        <row r="31">
          <cell r="D31">
            <v>1300000</v>
          </cell>
        </row>
        <row r="33">
          <cell r="D33">
            <v>0</v>
          </cell>
        </row>
        <row r="34">
          <cell r="D34">
            <v>84000</v>
          </cell>
        </row>
        <row r="35">
          <cell r="D35">
            <v>0</v>
          </cell>
        </row>
        <row r="36">
          <cell r="D36">
            <v>58500000</v>
          </cell>
        </row>
        <row r="37">
          <cell r="D37">
            <v>0</v>
          </cell>
        </row>
        <row r="38">
          <cell r="D38">
            <v>23000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157408000</v>
          </cell>
        </row>
        <row r="44">
          <cell r="D44">
            <v>0</v>
          </cell>
        </row>
        <row r="45">
          <cell r="D45">
            <v>22000000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D50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72">
          <cell r="D72">
            <v>1702614858.3999999</v>
          </cell>
        </row>
        <row r="77">
          <cell r="D77">
            <v>0</v>
          </cell>
        </row>
        <row r="79">
          <cell r="D79">
            <v>0</v>
          </cell>
        </row>
        <row r="80">
          <cell r="D80">
            <v>0</v>
          </cell>
        </row>
        <row r="93">
          <cell r="D93">
            <v>656962000</v>
          </cell>
        </row>
        <row r="94">
          <cell r="D94">
            <v>139798000</v>
          </cell>
        </row>
        <row r="95">
          <cell r="D95">
            <v>853500000</v>
          </cell>
        </row>
        <row r="96">
          <cell r="D96">
            <v>15219000</v>
          </cell>
        </row>
        <row r="97">
          <cell r="D97">
            <v>259809056</v>
          </cell>
        </row>
        <row r="99">
          <cell r="D99">
            <v>15077457</v>
          </cell>
        </row>
        <row r="100">
          <cell r="D100">
            <v>293315715</v>
          </cell>
        </row>
        <row r="101">
          <cell r="D101">
            <v>8000000</v>
          </cell>
        </row>
        <row r="103">
          <cell r="D103">
            <v>2053810000</v>
          </cell>
        </row>
        <row r="104">
          <cell r="D104">
            <v>1993262000</v>
          </cell>
        </row>
        <row r="105">
          <cell r="D105">
            <v>1047759000</v>
          </cell>
        </row>
        <row r="106">
          <cell r="D106">
            <v>719852000</v>
          </cell>
        </row>
        <row r="107">
          <cell r="D107">
            <v>4000000</v>
          </cell>
        </row>
        <row r="110">
          <cell r="D110">
            <v>10645000</v>
          </cell>
        </row>
        <row r="122">
          <cell r="D122">
            <v>30030251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sz. mell."/>
      <sheetName val="2.1.sz.mell  "/>
      <sheetName val="2.2.sz.mell  "/>
      <sheetName val="3.sz.mell."/>
      <sheetName val="4. sz. mell. "/>
      <sheetName val="5. sz. mell"/>
      <sheetName val="6.1. sz. mell"/>
      <sheetName val="7. sz. mell"/>
      <sheetName val="1. sz tájékoztató t."/>
      <sheetName val="2. sz tájékoztató t"/>
      <sheetName val="3. tájékoztató tábla"/>
      <sheetName val="4.1. tájékoztató tábla"/>
      <sheetName val="4.2. tájékoztató tábla"/>
      <sheetName val="4.3. tájékoztató tábla"/>
      <sheetName val="4.4. tájékoztató tábla"/>
      <sheetName val="5. tájékoztató tábla"/>
      <sheetName val="6. tájékoztató tábla"/>
      <sheetName val="Munka1"/>
    </sheetNames>
    <sheetDataSet>
      <sheetData sheetId="0">
        <row r="3">
          <cell r="C3" t="str">
            <v xml:space="preserve">2016. évi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J2" t="str">
            <v>Forintban!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>
        <row r="4">
          <cell r="A4" t="str">
            <v>2016. évi eredeti előirányzat BEVÉTELEK</v>
          </cell>
        </row>
        <row r="37">
          <cell r="A37" t="str">
            <v>1. sz. melléklet Kiadások táblázat E. oszlop 9 sora =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G2" t="str">
            <v>Forintban!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143"/>
  <sheetViews>
    <sheetView tabSelected="1" view="pageBreakPreview" topLeftCell="A47" zoomScaleNormal="100" zoomScaleSheetLayoutView="100" workbookViewId="0">
      <selection activeCell="I66" sqref="I66"/>
    </sheetView>
  </sheetViews>
  <sheetFormatPr defaultColWidth="9.21875" defaultRowHeight="15.6" x14ac:dyDescent="0.3"/>
  <cols>
    <col min="1" max="2" width="8.21875" style="19" customWidth="1"/>
    <col min="3" max="3" width="65.77734375" style="19" customWidth="1"/>
    <col min="4" max="4" width="13.21875" style="74" customWidth="1"/>
    <col min="5" max="6" width="13.21875" style="74" hidden="1" customWidth="1"/>
    <col min="7" max="7" width="13.21875" style="74" customWidth="1"/>
    <col min="8" max="9" width="12.21875" style="74" customWidth="1"/>
    <col min="10" max="16384" width="9.21875" style="19"/>
  </cols>
  <sheetData>
    <row r="1" spans="1:9" ht="16.05" customHeight="1" x14ac:dyDescent="0.3">
      <c r="A1" s="1043" t="s">
        <v>2</v>
      </c>
      <c r="B1" s="1043"/>
      <c r="C1" s="1043"/>
      <c r="D1" s="1043"/>
      <c r="E1" s="372"/>
      <c r="F1" s="372"/>
      <c r="G1" s="372"/>
      <c r="H1" s="19"/>
      <c r="I1" s="19"/>
    </row>
    <row r="2" spans="1:9" ht="16.05" customHeight="1" thickBot="1" x14ac:dyDescent="0.35">
      <c r="A2" s="1042" t="s">
        <v>3</v>
      </c>
      <c r="B2" s="1042"/>
      <c r="C2" s="1042"/>
      <c r="D2" s="20"/>
      <c r="E2" s="20"/>
      <c r="F2" s="20"/>
      <c r="G2" s="20"/>
      <c r="H2" s="20"/>
      <c r="I2" s="20"/>
    </row>
    <row r="3" spans="1:9" ht="57.6" thickBot="1" x14ac:dyDescent="0.35">
      <c r="A3" s="21" t="s">
        <v>4</v>
      </c>
      <c r="B3" s="132" t="s">
        <v>266</v>
      </c>
      <c r="C3" s="22" t="s">
        <v>5</v>
      </c>
      <c r="D3" s="23" t="s">
        <v>625</v>
      </c>
      <c r="E3" s="23" t="s">
        <v>1254</v>
      </c>
      <c r="F3" s="23" t="s">
        <v>652</v>
      </c>
      <c r="G3" s="23" t="s">
        <v>653</v>
      </c>
      <c r="H3" s="23" t="s">
        <v>1585</v>
      </c>
      <c r="I3" s="23" t="s">
        <v>1626</v>
      </c>
    </row>
    <row r="4" spans="1:9" s="27" customFormat="1" ht="12" customHeight="1" thickBot="1" x14ac:dyDescent="0.25">
      <c r="A4" s="24">
        <v>1</v>
      </c>
      <c r="B4" s="24">
        <v>2</v>
      </c>
      <c r="C4" s="25">
        <v>2</v>
      </c>
      <c r="D4" s="26">
        <v>3</v>
      </c>
      <c r="E4" s="26">
        <v>3</v>
      </c>
      <c r="F4" s="26">
        <v>3</v>
      </c>
      <c r="G4" s="26">
        <v>3</v>
      </c>
      <c r="H4" s="26">
        <v>6</v>
      </c>
      <c r="I4" s="26">
        <v>6</v>
      </c>
    </row>
    <row r="5" spans="1:9" s="30" customFormat="1" ht="12" customHeight="1" thickBot="1" x14ac:dyDescent="0.3">
      <c r="A5" s="28" t="s">
        <v>6</v>
      </c>
      <c r="B5" s="139" t="s">
        <v>293</v>
      </c>
      <c r="C5" s="29" t="s">
        <v>7</v>
      </c>
      <c r="D5" s="15">
        <f>+D6+D7+D8+D9+D10+D11</f>
        <v>852230622</v>
      </c>
      <c r="E5" s="15">
        <f t="shared" ref="E5:G5" si="0">+E6+E7+E8+E9+E10+E11</f>
        <v>898995745</v>
      </c>
      <c r="F5" s="15">
        <f t="shared" si="0"/>
        <v>37432720</v>
      </c>
      <c r="G5" s="15">
        <f t="shared" si="0"/>
        <v>936428465</v>
      </c>
      <c r="H5" s="15">
        <f t="shared" ref="H5" si="1">+H6+H7+H8+H9+H10+H11</f>
        <v>936428465</v>
      </c>
      <c r="I5" s="1012">
        <f>H5/G5*100</f>
        <v>100</v>
      </c>
    </row>
    <row r="6" spans="1:9" s="30" customFormat="1" ht="12" customHeight="1" x14ac:dyDescent="0.25">
      <c r="A6" s="31" t="s">
        <v>8</v>
      </c>
      <c r="B6" s="140" t="s">
        <v>294</v>
      </c>
      <c r="C6" s="32" t="s">
        <v>9</v>
      </c>
      <c r="D6" s="33">
        <f>'1.2.sz.mell.'!D6+'1.3.sz.mell.'!D6+'1.4.sz.mell.'!D6</f>
        <v>254912723</v>
      </c>
      <c r="E6" s="33">
        <f>'1.2.sz.mell.'!E6+'1.3.sz.mell.'!E6+'1.4.sz.mell.'!E6</f>
        <v>254912723</v>
      </c>
      <c r="F6" s="33">
        <f>'1.2.sz.mell.'!F6+'1.3.sz.mell.'!F6+'1.4.sz.mell.'!F6</f>
        <v>589748</v>
      </c>
      <c r="G6" s="33">
        <f>'1.2.sz.mell.'!G6+'1.3.sz.mell.'!G6+'1.4.sz.mell.'!G6</f>
        <v>255502471</v>
      </c>
      <c r="H6" s="33">
        <f>'1.2.sz.mell.'!H6+'1.3.sz.mell.'!H6+'1.4.sz.mell.'!H6</f>
        <v>255502471</v>
      </c>
      <c r="I6" s="1013">
        <f t="shared" ref="I6:I63" si="2">H6/G6*100</f>
        <v>100</v>
      </c>
    </row>
    <row r="7" spans="1:9" s="30" customFormat="1" ht="12" customHeight="1" x14ac:dyDescent="0.25">
      <c r="A7" s="34" t="s">
        <v>10</v>
      </c>
      <c r="B7" s="141" t="s">
        <v>295</v>
      </c>
      <c r="C7" s="35" t="s">
        <v>11</v>
      </c>
      <c r="D7" s="36">
        <f>'1.2.sz.mell.'!D7+'1.3.sz.mell.'!D7+'1.4.sz.mell.'!D7</f>
        <v>292911351</v>
      </c>
      <c r="E7" s="36">
        <f>'1.2.sz.mell.'!E7+'1.3.sz.mell.'!E7+'1.4.sz.mell.'!E7</f>
        <v>296240768</v>
      </c>
      <c r="F7" s="36">
        <f>'1.2.sz.mell.'!F7+'1.3.sz.mell.'!F7+'1.4.sz.mell.'!F7</f>
        <v>-1028100</v>
      </c>
      <c r="G7" s="36">
        <f>'1.2.sz.mell.'!G7+'1.3.sz.mell.'!G7+'1.4.sz.mell.'!G7</f>
        <v>295212668</v>
      </c>
      <c r="H7" s="36">
        <f>'1.2.sz.mell.'!H7+'1.3.sz.mell.'!H7+'1.4.sz.mell.'!H7</f>
        <v>295212668</v>
      </c>
      <c r="I7" s="1014">
        <f t="shared" si="2"/>
        <v>100</v>
      </c>
    </row>
    <row r="8" spans="1:9" s="30" customFormat="1" ht="12" customHeight="1" x14ac:dyDescent="0.25">
      <c r="A8" s="34" t="s">
        <v>12</v>
      </c>
      <c r="B8" s="141" t="s">
        <v>296</v>
      </c>
      <c r="C8" s="35" t="s">
        <v>488</v>
      </c>
      <c r="D8" s="36">
        <f>'1.2.sz.mell.'!D8+'1.3.sz.mell.'!D8+'1.4.sz.mell.'!D8</f>
        <v>285158668</v>
      </c>
      <c r="E8" s="36">
        <f>'1.2.sz.mell.'!E8+'1.3.sz.mell.'!E8+'1.4.sz.mell.'!E8</f>
        <v>316405093</v>
      </c>
      <c r="F8" s="36">
        <f>'1.2.sz.mell.'!F8+'1.3.sz.mell.'!F8+'1.4.sz.mell.'!F8</f>
        <v>14273607</v>
      </c>
      <c r="G8" s="36">
        <f>'1.2.sz.mell.'!G8+'1.3.sz.mell.'!G8+'1.4.sz.mell.'!G8</f>
        <v>330678700</v>
      </c>
      <c r="H8" s="36">
        <f>'1.2.sz.mell.'!H8+'1.3.sz.mell.'!H8+'1.4.sz.mell.'!H8</f>
        <v>330678700</v>
      </c>
      <c r="I8" s="1014">
        <f t="shared" si="2"/>
        <v>100</v>
      </c>
    </row>
    <row r="9" spans="1:9" s="30" customFormat="1" ht="12" customHeight="1" x14ac:dyDescent="0.25">
      <c r="A9" s="34" t="s">
        <v>13</v>
      </c>
      <c r="B9" s="141" t="s">
        <v>297</v>
      </c>
      <c r="C9" s="35" t="s">
        <v>14</v>
      </c>
      <c r="D9" s="36">
        <f>'1.2.sz.mell.'!D9+'1.3.sz.mell.'!D9+'1.4.sz.mell.'!D9</f>
        <v>19247880</v>
      </c>
      <c r="E9" s="36">
        <f>'1.2.sz.mell.'!E9+'1.3.sz.mell.'!E9+'1.4.sz.mell.'!E9</f>
        <v>24900507</v>
      </c>
      <c r="F9" s="36">
        <f>'1.2.sz.mell.'!F9+'1.3.sz.mell.'!F9+'1.4.sz.mell.'!F9</f>
        <v>892812</v>
      </c>
      <c r="G9" s="36">
        <f>'1.2.sz.mell.'!G9+'1.3.sz.mell.'!G9+'1.4.sz.mell.'!G9</f>
        <v>25793319</v>
      </c>
      <c r="H9" s="36">
        <f>'1.2.sz.mell.'!H9+'1.3.sz.mell.'!H9+'1.4.sz.mell.'!H9</f>
        <v>25793319</v>
      </c>
      <c r="I9" s="1014">
        <f t="shared" si="2"/>
        <v>100</v>
      </c>
    </row>
    <row r="10" spans="1:9" s="30" customFormat="1" ht="12" customHeight="1" x14ac:dyDescent="0.25">
      <c r="A10" s="34" t="s">
        <v>15</v>
      </c>
      <c r="B10" s="141" t="s">
        <v>298</v>
      </c>
      <c r="C10" s="35" t="s">
        <v>489</v>
      </c>
      <c r="D10" s="36">
        <f>'1.2.sz.mell.'!D10+'1.3.sz.mell.'!D10+'1.4.sz.mell.'!D10</f>
        <v>0</v>
      </c>
      <c r="E10" s="36">
        <f>'1.2.sz.mell.'!E10+'1.3.sz.mell.'!E10+'1.4.sz.mell.'!E10</f>
        <v>5375750</v>
      </c>
      <c r="F10" s="36">
        <f>'1.2.sz.mell.'!F10+'1.3.sz.mell.'!F10+'1.4.sz.mell.'!F10</f>
        <v>22704653</v>
      </c>
      <c r="G10" s="36">
        <f>'1.2.sz.mell.'!G10+'1.3.sz.mell.'!G10+'1.4.sz.mell.'!G10</f>
        <v>28080403</v>
      </c>
      <c r="H10" s="36">
        <f>'1.2.sz.mell.'!H10+'1.3.sz.mell.'!H10+'1.4.sz.mell.'!H10</f>
        <v>28080403</v>
      </c>
      <c r="I10" s="1014">
        <f t="shared" si="2"/>
        <v>100</v>
      </c>
    </row>
    <row r="11" spans="1:9" s="30" customFormat="1" ht="12" customHeight="1" thickBot="1" x14ac:dyDescent="0.3">
      <c r="A11" s="37" t="s">
        <v>16</v>
      </c>
      <c r="B11" s="142" t="s">
        <v>299</v>
      </c>
      <c r="C11" s="38" t="s">
        <v>490</v>
      </c>
      <c r="D11" s="36">
        <f>'1.2.sz.mell.'!D11+'1.3.sz.mell.'!D11+'1.4.sz.mell.'!D11</f>
        <v>0</v>
      </c>
      <c r="E11" s="36">
        <f>'1.2.sz.mell.'!E11+'1.3.sz.mell.'!E11+'1.4.sz.mell.'!E11</f>
        <v>1160904</v>
      </c>
      <c r="F11" s="36">
        <f>'1.2.sz.mell.'!F11+'1.3.sz.mell.'!F11+'1.4.sz.mell.'!F11</f>
        <v>0</v>
      </c>
      <c r="G11" s="36">
        <f>'1.2.sz.mell.'!G11+'1.3.sz.mell.'!G11+'1.4.sz.mell.'!G11</f>
        <v>1160904</v>
      </c>
      <c r="H11" s="36">
        <f>'1.2.sz.mell.'!H11+'1.3.sz.mell.'!H11+'1.4.sz.mell.'!H11</f>
        <v>1160904</v>
      </c>
      <c r="I11" s="1014">
        <f t="shared" si="2"/>
        <v>100</v>
      </c>
    </row>
    <row r="12" spans="1:9" s="30" customFormat="1" ht="12" customHeight="1" thickBot="1" x14ac:dyDescent="0.3">
      <c r="A12" s="28" t="s">
        <v>17</v>
      </c>
      <c r="B12" s="139"/>
      <c r="C12" s="39" t="s">
        <v>18</v>
      </c>
      <c r="D12" s="15">
        <f>+D13+D14+D15+D16+D17</f>
        <v>44387000</v>
      </c>
      <c r="E12" s="15">
        <f t="shared" ref="E12:G12" si="3">+E13+E14+E15+E16+E17</f>
        <v>75938131</v>
      </c>
      <c r="F12" s="15">
        <f t="shared" si="3"/>
        <v>34120379</v>
      </c>
      <c r="G12" s="15">
        <f t="shared" si="3"/>
        <v>110058510</v>
      </c>
      <c r="H12" s="15">
        <f t="shared" ref="H12" si="4">+H13+H14+H15+H16+H17</f>
        <v>126409410</v>
      </c>
      <c r="I12" s="1012">
        <f t="shared" si="2"/>
        <v>114.85655221027433</v>
      </c>
    </row>
    <row r="13" spans="1:9" s="30" customFormat="1" ht="12" customHeight="1" x14ac:dyDescent="0.25">
      <c r="A13" s="31" t="s">
        <v>19</v>
      </c>
      <c r="B13" s="140" t="s">
        <v>300</v>
      </c>
      <c r="C13" s="32" t="s">
        <v>20</v>
      </c>
      <c r="D13" s="33">
        <f>'1.2.sz.mell.'!D13+'1.3.sz.mell.'!D13+'1.4.sz.mell.'!D13</f>
        <v>0</v>
      </c>
      <c r="E13" s="33">
        <f>'1.2.sz.mell.'!E13+'1.3.sz.mell.'!E13+'1.4.sz.mell.'!E13</f>
        <v>0</v>
      </c>
      <c r="F13" s="33">
        <f>'1.2.sz.mell.'!F13+'1.3.sz.mell.'!F13+'1.4.sz.mell.'!F13</f>
        <v>0</v>
      </c>
      <c r="G13" s="33">
        <f>'1.2.sz.mell.'!G13+'1.3.sz.mell.'!G13+'1.4.sz.mell.'!G13</f>
        <v>0</v>
      </c>
      <c r="H13" s="33">
        <f>'1.2.sz.mell.'!H13+'1.3.sz.mell.'!H13+'1.4.sz.mell.'!H13</f>
        <v>0</v>
      </c>
      <c r="I13" s="1013"/>
    </row>
    <row r="14" spans="1:9" s="30" customFormat="1" ht="12" customHeight="1" x14ac:dyDescent="0.25">
      <c r="A14" s="34" t="s">
        <v>21</v>
      </c>
      <c r="B14" s="141" t="s">
        <v>301</v>
      </c>
      <c r="C14" s="35" t="s">
        <v>22</v>
      </c>
      <c r="D14" s="36">
        <f>'1.2.sz.mell.'!D14+'1.3.sz.mell.'!D14+'1.4.sz.mell.'!D14</f>
        <v>0</v>
      </c>
      <c r="E14" s="36">
        <f>'1.2.sz.mell.'!E14+'1.3.sz.mell.'!E14+'1.4.sz.mell.'!E14</f>
        <v>0</v>
      </c>
      <c r="F14" s="36">
        <f>'1.2.sz.mell.'!F14+'1.3.sz.mell.'!F14+'1.4.sz.mell.'!F14</f>
        <v>0</v>
      </c>
      <c r="G14" s="36">
        <f>'1.2.sz.mell.'!G14+'1.3.sz.mell.'!G14+'1.4.sz.mell.'!G14</f>
        <v>0</v>
      </c>
      <c r="H14" s="36">
        <f>'1.2.sz.mell.'!H14+'1.3.sz.mell.'!H14+'1.4.sz.mell.'!H14</f>
        <v>0</v>
      </c>
      <c r="I14" s="1014"/>
    </row>
    <row r="15" spans="1:9" s="30" customFormat="1" ht="12" customHeight="1" x14ac:dyDescent="0.25">
      <c r="A15" s="34" t="s">
        <v>23</v>
      </c>
      <c r="B15" s="141" t="s">
        <v>302</v>
      </c>
      <c r="C15" s="35" t="s">
        <v>24</v>
      </c>
      <c r="D15" s="36">
        <f>'1.2.sz.mell.'!D15+'1.3.sz.mell.'!D15+'1.4.sz.mell.'!D15</f>
        <v>0</v>
      </c>
      <c r="E15" s="36">
        <f>'1.2.sz.mell.'!E15+'1.3.sz.mell.'!E15+'1.4.sz.mell.'!E15</f>
        <v>0</v>
      </c>
      <c r="F15" s="36">
        <f>'1.2.sz.mell.'!F15+'1.3.sz.mell.'!F15+'1.4.sz.mell.'!F15</f>
        <v>0</v>
      </c>
      <c r="G15" s="36">
        <f>'1.2.sz.mell.'!G15+'1.3.sz.mell.'!G15+'1.4.sz.mell.'!G15</f>
        <v>0</v>
      </c>
      <c r="H15" s="36">
        <f>'1.2.sz.mell.'!H15+'1.3.sz.mell.'!H15+'1.4.sz.mell.'!H15</f>
        <v>400000</v>
      </c>
      <c r="I15" s="1014"/>
    </row>
    <row r="16" spans="1:9" s="30" customFormat="1" ht="12" customHeight="1" x14ac:dyDescent="0.25">
      <c r="A16" s="34" t="s">
        <v>25</v>
      </c>
      <c r="B16" s="141" t="s">
        <v>303</v>
      </c>
      <c r="C16" s="35" t="s">
        <v>26</v>
      </c>
      <c r="D16" s="36">
        <f>'1.2.sz.mell.'!D16+'1.3.sz.mell.'!D16+'1.4.sz.mell.'!D16</f>
        <v>0</v>
      </c>
      <c r="E16" s="36">
        <f>'1.2.sz.mell.'!E16+'1.3.sz.mell.'!E16+'1.4.sz.mell.'!E16</f>
        <v>0</v>
      </c>
      <c r="F16" s="36">
        <f>'1.2.sz.mell.'!F16+'1.3.sz.mell.'!F16+'1.4.sz.mell.'!F16</f>
        <v>0</v>
      </c>
      <c r="G16" s="36">
        <f>'1.2.sz.mell.'!G16+'1.3.sz.mell.'!G16+'1.4.sz.mell.'!G16</f>
        <v>0</v>
      </c>
      <c r="H16" s="36">
        <f>'1.2.sz.mell.'!H16+'1.3.sz.mell.'!H16+'1.4.sz.mell.'!H16</f>
        <v>400000</v>
      </c>
      <c r="I16" s="1014"/>
    </row>
    <row r="17" spans="1:9" s="30" customFormat="1" ht="12" customHeight="1" thickBot="1" x14ac:dyDescent="0.3">
      <c r="A17" s="34" t="s">
        <v>27</v>
      </c>
      <c r="B17" s="141" t="s">
        <v>304</v>
      </c>
      <c r="C17" s="35" t="s">
        <v>28</v>
      </c>
      <c r="D17" s="36">
        <f>'1.2.sz.mell.'!D17+'1.3.sz.mell.'!D17+'1.4.sz.mell.'!D17</f>
        <v>44387000</v>
      </c>
      <c r="E17" s="36">
        <f>'1.2.sz.mell.'!E17+'1.3.sz.mell.'!E17+'1.4.sz.mell.'!E17</f>
        <v>75938131</v>
      </c>
      <c r="F17" s="36">
        <f>'1.2.sz.mell.'!F17+'1.3.sz.mell.'!F17+'1.4.sz.mell.'!F17</f>
        <v>34120379</v>
      </c>
      <c r="G17" s="36">
        <f>'1.2.sz.mell.'!G17+'1.3.sz.mell.'!G17+'1.4.sz.mell.'!G17</f>
        <v>110058510</v>
      </c>
      <c r="H17" s="36">
        <f>'1.2.sz.mell.'!H17+'1.3.sz.mell.'!H17+'1.4.sz.mell.'!H17</f>
        <v>125609410</v>
      </c>
      <c r="I17" s="1014">
        <f t="shared" si="2"/>
        <v>114.12966612032092</v>
      </c>
    </row>
    <row r="18" spans="1:9" s="30" customFormat="1" ht="12" customHeight="1" thickBot="1" x14ac:dyDescent="0.3">
      <c r="A18" s="28" t="s">
        <v>29</v>
      </c>
      <c r="B18" s="139" t="s">
        <v>305</v>
      </c>
      <c r="C18" s="29" t="s">
        <v>30</v>
      </c>
      <c r="D18" s="15">
        <f>+D19+D20+D21+D22+D23</f>
        <v>1963877999</v>
      </c>
      <c r="E18" s="15">
        <f t="shared" ref="E18:G18" si="5">+E19+E20+E21+E22+E23</f>
        <v>1973734260</v>
      </c>
      <c r="F18" s="15">
        <f t="shared" si="5"/>
        <v>0</v>
      </c>
      <c r="G18" s="15">
        <f t="shared" si="5"/>
        <v>1973734260</v>
      </c>
      <c r="H18" s="15">
        <f t="shared" ref="H18" si="6">+H19+H20+H21+H22+H23</f>
        <v>1030351411</v>
      </c>
      <c r="I18" s="1012">
        <f t="shared" si="2"/>
        <v>52.203147702365968</v>
      </c>
    </row>
    <row r="19" spans="1:9" s="30" customFormat="1" ht="12" customHeight="1" x14ac:dyDescent="0.25">
      <c r="A19" s="31" t="s">
        <v>31</v>
      </c>
      <c r="B19" s="140" t="s">
        <v>306</v>
      </c>
      <c r="C19" s="32" t="s">
        <v>32</v>
      </c>
      <c r="D19" s="33">
        <f>'1.2.sz.mell.'!D19+'1.3.sz.mell.'!D19+'1.4.sz.mell.'!D19</f>
        <v>29999999</v>
      </c>
      <c r="E19" s="33">
        <f>'1.2.sz.mell.'!E19+'1.3.sz.mell.'!E19+'1.4.sz.mell.'!E19</f>
        <v>30535999</v>
      </c>
      <c r="F19" s="33">
        <f>'1.2.sz.mell.'!F19+'1.3.sz.mell.'!F19+'1.4.sz.mell.'!F19</f>
        <v>0</v>
      </c>
      <c r="G19" s="33">
        <f>'1.2.sz.mell.'!G19+'1.3.sz.mell.'!G19+'1.4.sz.mell.'!G19</f>
        <v>30535999</v>
      </c>
      <c r="H19" s="33">
        <f>'1.2.sz.mell.'!H19+'1.3.sz.mell.'!H19+'1.4.sz.mell.'!H19</f>
        <v>30535999</v>
      </c>
      <c r="I19" s="1013">
        <f t="shared" si="2"/>
        <v>100</v>
      </c>
    </row>
    <row r="20" spans="1:9" s="30" customFormat="1" ht="12" customHeight="1" x14ac:dyDescent="0.25">
      <c r="A20" s="34" t="s">
        <v>33</v>
      </c>
      <c r="B20" s="141" t="s">
        <v>307</v>
      </c>
      <c r="C20" s="35" t="s">
        <v>34</v>
      </c>
      <c r="D20" s="36">
        <f>'1.2.sz.mell.'!D20+'1.3.sz.mell.'!D20+'1.4.sz.mell.'!D20</f>
        <v>0</v>
      </c>
      <c r="E20" s="36">
        <f>'1.2.sz.mell.'!E20+'1.3.sz.mell.'!E20+'1.4.sz.mell.'!E20</f>
        <v>0</v>
      </c>
      <c r="F20" s="36">
        <f>'1.2.sz.mell.'!F20+'1.3.sz.mell.'!F20+'1.4.sz.mell.'!F20</f>
        <v>0</v>
      </c>
      <c r="G20" s="36">
        <f>'1.2.sz.mell.'!G20+'1.3.sz.mell.'!G20+'1.4.sz.mell.'!G20</f>
        <v>0</v>
      </c>
      <c r="H20" s="36">
        <f>'1.2.sz.mell.'!H20+'1.3.sz.mell.'!H20+'1.4.sz.mell.'!H20</f>
        <v>0</v>
      </c>
      <c r="I20" s="1014"/>
    </row>
    <row r="21" spans="1:9" s="30" customFormat="1" ht="12" customHeight="1" x14ac:dyDescent="0.25">
      <c r="A21" s="34" t="s">
        <v>35</v>
      </c>
      <c r="B21" s="141" t="s">
        <v>308</v>
      </c>
      <c r="C21" s="35" t="s">
        <v>36</v>
      </c>
      <c r="D21" s="36">
        <f>'1.2.sz.mell.'!D21+'1.3.sz.mell.'!D21+'1.4.sz.mell.'!D21</f>
        <v>0</v>
      </c>
      <c r="E21" s="36">
        <f>'1.2.sz.mell.'!E21+'1.3.sz.mell.'!E21+'1.4.sz.mell.'!E21</f>
        <v>0</v>
      </c>
      <c r="F21" s="36">
        <f>'1.2.sz.mell.'!F21+'1.3.sz.mell.'!F21+'1.4.sz.mell.'!F21</f>
        <v>0</v>
      </c>
      <c r="G21" s="36">
        <f>'1.2.sz.mell.'!G21+'1.3.sz.mell.'!G21+'1.4.sz.mell.'!G21</f>
        <v>0</v>
      </c>
      <c r="H21" s="36">
        <f>'1.2.sz.mell.'!H21+'1.3.sz.mell.'!H21+'1.4.sz.mell.'!H21</f>
        <v>0</v>
      </c>
      <c r="I21" s="1014"/>
    </row>
    <row r="22" spans="1:9" s="30" customFormat="1" ht="12" customHeight="1" x14ac:dyDescent="0.25">
      <c r="A22" s="34" t="s">
        <v>37</v>
      </c>
      <c r="B22" s="141" t="s">
        <v>309</v>
      </c>
      <c r="C22" s="35" t="s">
        <v>38</v>
      </c>
      <c r="D22" s="36">
        <f>'1.2.sz.mell.'!D22+'1.3.sz.mell.'!D22+'1.4.sz.mell.'!D22</f>
        <v>0</v>
      </c>
      <c r="E22" s="36">
        <f>'1.2.sz.mell.'!E22+'1.3.sz.mell.'!E22+'1.4.sz.mell.'!E22</f>
        <v>0</v>
      </c>
      <c r="F22" s="36">
        <f>'1.2.sz.mell.'!F22+'1.3.sz.mell.'!F22+'1.4.sz.mell.'!F22</f>
        <v>0</v>
      </c>
      <c r="G22" s="36">
        <f>'1.2.sz.mell.'!G22+'1.3.sz.mell.'!G22+'1.4.sz.mell.'!G22</f>
        <v>0</v>
      </c>
      <c r="H22" s="36">
        <f>'1.2.sz.mell.'!H22+'1.3.sz.mell.'!H22+'1.4.sz.mell.'!H22</f>
        <v>0</v>
      </c>
      <c r="I22" s="1014"/>
    </row>
    <row r="23" spans="1:9" s="30" customFormat="1" ht="12" customHeight="1" thickBot="1" x14ac:dyDescent="0.3">
      <c r="A23" s="34" t="s">
        <v>39</v>
      </c>
      <c r="B23" s="141" t="s">
        <v>310</v>
      </c>
      <c r="C23" s="35" t="s">
        <v>40</v>
      </c>
      <c r="D23" s="36">
        <f>'1.2.sz.mell.'!D23+'1.3.sz.mell.'!D23+'1.4.sz.mell.'!D23</f>
        <v>1933878000</v>
      </c>
      <c r="E23" s="36">
        <f>'1.2.sz.mell.'!E23+'1.3.sz.mell.'!E23+'1.4.sz.mell.'!E23</f>
        <v>1943198261</v>
      </c>
      <c r="F23" s="36">
        <f>'1.2.sz.mell.'!F23+'1.3.sz.mell.'!F23+'1.4.sz.mell.'!F23</f>
        <v>0</v>
      </c>
      <c r="G23" s="36">
        <f>'1.2.sz.mell.'!G23+'1.3.sz.mell.'!G23+'1.4.sz.mell.'!G23</f>
        <v>1943198261</v>
      </c>
      <c r="H23" s="36">
        <f>'1.2.sz.mell.'!H23+'1.3.sz.mell.'!H23+'1.4.sz.mell.'!H23</f>
        <v>999815412</v>
      </c>
      <c r="I23" s="1014">
        <f t="shared" si="2"/>
        <v>51.452053661548632</v>
      </c>
    </row>
    <row r="24" spans="1:9" s="30" customFormat="1" ht="12" customHeight="1" thickBot="1" x14ac:dyDescent="0.3">
      <c r="A24" s="28" t="s">
        <v>41</v>
      </c>
      <c r="B24" s="139" t="s">
        <v>311</v>
      </c>
      <c r="C24" s="29" t="s">
        <v>42</v>
      </c>
      <c r="D24" s="18">
        <f>SUM(D25:D31)</f>
        <v>586800000</v>
      </c>
      <c r="E24" s="18">
        <f t="shared" ref="E24:G24" si="7">SUM(E25:E31)</f>
        <v>649800000</v>
      </c>
      <c r="F24" s="18">
        <f t="shared" si="7"/>
        <v>0</v>
      </c>
      <c r="G24" s="18">
        <f t="shared" si="7"/>
        <v>649800000</v>
      </c>
      <c r="H24" s="18">
        <f t="shared" ref="H24" si="8">SUM(H25:H31)</f>
        <v>719019081</v>
      </c>
      <c r="I24" s="1015">
        <f t="shared" si="2"/>
        <v>110.65236703601109</v>
      </c>
    </row>
    <row r="25" spans="1:9" s="30" customFormat="1" ht="12" customHeight="1" x14ac:dyDescent="0.25">
      <c r="A25" s="31" t="s">
        <v>365</v>
      </c>
      <c r="B25" s="140" t="s">
        <v>312</v>
      </c>
      <c r="C25" s="32" t="s">
        <v>494</v>
      </c>
      <c r="D25" s="41">
        <f>'1.2.sz.mell.'!D25+'1.3.sz.mell.'!D25+'1.4.sz.mell.'!D25</f>
        <v>56000000</v>
      </c>
      <c r="E25" s="41">
        <f>'1.2.sz.mell.'!E25+'1.3.sz.mell.'!E25+'1.4.sz.mell.'!E25</f>
        <v>56000000</v>
      </c>
      <c r="F25" s="41">
        <f>'1.2.sz.mell.'!F25+'1.3.sz.mell.'!F25+'1.4.sz.mell.'!F25</f>
        <v>0</v>
      </c>
      <c r="G25" s="41">
        <f>'1.2.sz.mell.'!G25+'1.3.sz.mell.'!G25+'1.4.sz.mell.'!G25</f>
        <v>56000000</v>
      </c>
      <c r="H25" s="41">
        <f>'1.2.sz.mell.'!H25+'1.3.sz.mell.'!H25+'1.4.sz.mell.'!H25</f>
        <v>56915145</v>
      </c>
      <c r="I25" s="1016">
        <f t="shared" si="2"/>
        <v>101.6341875</v>
      </c>
    </row>
    <row r="26" spans="1:9" s="30" customFormat="1" ht="12" customHeight="1" x14ac:dyDescent="0.25">
      <c r="A26" s="31" t="s">
        <v>366</v>
      </c>
      <c r="B26" s="140" t="s">
        <v>535</v>
      </c>
      <c r="C26" s="32" t="s">
        <v>534</v>
      </c>
      <c r="D26" s="41">
        <f>'1.2.sz.mell.'!D26+'1.3.sz.mell.'!D26+'1.4.sz.mell.'!D26</f>
        <v>0</v>
      </c>
      <c r="E26" s="41">
        <f>'1.2.sz.mell.'!E26+'1.3.sz.mell.'!E26+'1.4.sz.mell.'!E26</f>
        <v>0</v>
      </c>
      <c r="F26" s="41">
        <f>'1.2.sz.mell.'!F26+'1.3.sz.mell.'!F26+'1.4.sz.mell.'!F26</f>
        <v>0</v>
      </c>
      <c r="G26" s="41">
        <f>'1.2.sz.mell.'!G26+'1.3.sz.mell.'!G26+'1.4.sz.mell.'!G26</f>
        <v>0</v>
      </c>
      <c r="H26" s="41">
        <f>'1.2.sz.mell.'!H26+'1.3.sz.mell.'!H26+'1.4.sz.mell.'!H26</f>
        <v>71905</v>
      </c>
      <c r="I26" s="1016"/>
    </row>
    <row r="27" spans="1:9" s="30" customFormat="1" ht="12" customHeight="1" x14ac:dyDescent="0.25">
      <c r="A27" s="31" t="s">
        <v>367</v>
      </c>
      <c r="B27" s="141" t="s">
        <v>491</v>
      </c>
      <c r="C27" s="35" t="s">
        <v>495</v>
      </c>
      <c r="D27" s="41">
        <f>'1.2.sz.mell.'!D27+'1.3.sz.mell.'!D27+'1.4.sz.mell.'!D27</f>
        <v>480500000</v>
      </c>
      <c r="E27" s="41">
        <f>'1.2.sz.mell.'!E27+'1.3.sz.mell.'!E27+'1.4.sz.mell.'!E27</f>
        <v>543500000</v>
      </c>
      <c r="F27" s="41">
        <f>'1.2.sz.mell.'!F27+'1.3.sz.mell.'!F27+'1.4.sz.mell.'!F27</f>
        <v>0</v>
      </c>
      <c r="G27" s="41">
        <f>'1.2.sz.mell.'!G27+'1.3.sz.mell.'!G27+'1.4.sz.mell.'!G27</f>
        <v>543500000</v>
      </c>
      <c r="H27" s="41">
        <f>'1.2.sz.mell.'!H27+'1.3.sz.mell.'!H27+'1.4.sz.mell.'!H27</f>
        <v>610089962</v>
      </c>
      <c r="I27" s="1016">
        <f t="shared" si="2"/>
        <v>112.25206292548297</v>
      </c>
    </row>
    <row r="28" spans="1:9" s="30" customFormat="1" ht="12" customHeight="1" x14ac:dyDescent="0.25">
      <c r="A28" s="31" t="s">
        <v>368</v>
      </c>
      <c r="B28" s="141" t="s">
        <v>492</v>
      </c>
      <c r="C28" s="35" t="s">
        <v>496</v>
      </c>
      <c r="D28" s="36">
        <f>'1.2.sz.mell.'!D28+'1.3.sz.mell.'!D28+'1.4.sz.mell.'!D28</f>
        <v>0</v>
      </c>
      <c r="E28" s="36">
        <f>'1.2.sz.mell.'!E28+'1.3.sz.mell.'!E28+'1.4.sz.mell.'!E28</f>
        <v>0</v>
      </c>
      <c r="F28" s="36">
        <f>'1.2.sz.mell.'!F28+'1.3.sz.mell.'!F28+'1.4.sz.mell.'!F28</f>
        <v>0</v>
      </c>
      <c r="G28" s="36">
        <f>'1.2.sz.mell.'!G28+'1.3.sz.mell.'!G28+'1.4.sz.mell.'!G28</f>
        <v>0</v>
      </c>
      <c r="H28" s="36">
        <f>'1.2.sz.mell.'!H28+'1.3.sz.mell.'!H28+'1.4.sz.mell.'!H28</f>
        <v>0</v>
      </c>
      <c r="I28" s="1014"/>
    </row>
    <row r="29" spans="1:9" s="30" customFormat="1" ht="12" customHeight="1" x14ac:dyDescent="0.25">
      <c r="A29" s="31" t="s">
        <v>369</v>
      </c>
      <c r="B29" s="141" t="s">
        <v>313</v>
      </c>
      <c r="C29" s="35" t="s">
        <v>497</v>
      </c>
      <c r="D29" s="36">
        <f>'1.2.sz.mell.'!D29+'1.3.sz.mell.'!D29+'1.4.sz.mell.'!D29</f>
        <v>48500000</v>
      </c>
      <c r="E29" s="36">
        <f>'1.2.sz.mell.'!E29+'1.3.sz.mell.'!E29+'1.4.sz.mell.'!E29</f>
        <v>48500000</v>
      </c>
      <c r="F29" s="36">
        <f>'1.2.sz.mell.'!F29+'1.3.sz.mell.'!F29+'1.4.sz.mell.'!F29</f>
        <v>0</v>
      </c>
      <c r="G29" s="36">
        <f>'1.2.sz.mell.'!G29+'1.3.sz.mell.'!G29+'1.4.sz.mell.'!G29</f>
        <v>48500000</v>
      </c>
      <c r="H29" s="36">
        <f>'1.2.sz.mell.'!H29+'1.3.sz.mell.'!H29+'1.4.sz.mell.'!H29</f>
        <v>49776886</v>
      </c>
      <c r="I29" s="1014">
        <f t="shared" si="2"/>
        <v>102.63275463917525</v>
      </c>
    </row>
    <row r="30" spans="1:9" s="30" customFormat="1" ht="12" customHeight="1" x14ac:dyDescent="0.25">
      <c r="A30" s="31" t="s">
        <v>370</v>
      </c>
      <c r="B30" s="142" t="s">
        <v>314</v>
      </c>
      <c r="C30" s="38" t="s">
        <v>498</v>
      </c>
      <c r="D30" s="36">
        <f>'1.2.sz.mell.'!D30+'1.3.sz.mell.'!D30+'1.4.sz.mell.'!D30</f>
        <v>500000</v>
      </c>
      <c r="E30" s="36">
        <f>'1.2.sz.mell.'!E30+'1.3.sz.mell.'!E30+'1.4.sz.mell.'!E30</f>
        <v>500000</v>
      </c>
      <c r="F30" s="36">
        <f>'1.2.sz.mell.'!F30+'1.3.sz.mell.'!F30+'1.4.sz.mell.'!F30</f>
        <v>0</v>
      </c>
      <c r="G30" s="36">
        <f>'1.2.sz.mell.'!G30+'1.3.sz.mell.'!G30+'1.4.sz.mell.'!G30</f>
        <v>500000</v>
      </c>
      <c r="H30" s="36">
        <f>'1.2.sz.mell.'!H30+'1.3.sz.mell.'!H30+'1.4.sz.mell.'!H30</f>
        <v>751524</v>
      </c>
      <c r="I30" s="1014">
        <f t="shared" si="2"/>
        <v>150.3048</v>
      </c>
    </row>
    <row r="31" spans="1:9" s="30" customFormat="1" ht="12" customHeight="1" thickBot="1" x14ac:dyDescent="0.3">
      <c r="A31" s="31" t="s">
        <v>536</v>
      </c>
      <c r="B31" s="142" t="s">
        <v>315</v>
      </c>
      <c r="C31" s="38" t="s">
        <v>493</v>
      </c>
      <c r="D31" s="40">
        <f>'1.2.sz.mell.'!D31+'1.3.sz.mell.'!D31+'1.4.sz.mell.'!D31</f>
        <v>1300000</v>
      </c>
      <c r="E31" s="40">
        <f>'1.2.sz.mell.'!E31+'1.3.sz.mell.'!E31+'1.4.sz.mell.'!E31</f>
        <v>1300000</v>
      </c>
      <c r="F31" s="40">
        <f>'1.2.sz.mell.'!F31+'1.3.sz.mell.'!F31+'1.4.sz.mell.'!F31</f>
        <v>0</v>
      </c>
      <c r="G31" s="40">
        <f>'1.2.sz.mell.'!G31+'1.3.sz.mell.'!G31+'1.4.sz.mell.'!G31</f>
        <v>1300000</v>
      </c>
      <c r="H31" s="40">
        <f>'1.2.sz.mell.'!H31+'1.3.sz.mell.'!H31+'1.4.sz.mell.'!H31</f>
        <v>1413659</v>
      </c>
      <c r="I31" s="1017">
        <f t="shared" si="2"/>
        <v>108.74299999999999</v>
      </c>
    </row>
    <row r="32" spans="1:9" s="30" customFormat="1" ht="12" customHeight="1" thickBot="1" x14ac:dyDescent="0.3">
      <c r="A32" s="28" t="s">
        <v>43</v>
      </c>
      <c r="B32" s="139" t="s">
        <v>316</v>
      </c>
      <c r="C32" s="29" t="s">
        <v>44</v>
      </c>
      <c r="D32" s="15">
        <f>SUM(D33:D42)</f>
        <v>216015000</v>
      </c>
      <c r="E32" s="15">
        <f t="shared" ref="E32:G32" si="9">SUM(E33:E42)</f>
        <v>226656361</v>
      </c>
      <c r="F32" s="15">
        <f t="shared" si="9"/>
        <v>-3877167</v>
      </c>
      <c r="G32" s="15">
        <f t="shared" si="9"/>
        <v>222779194</v>
      </c>
      <c r="H32" s="15">
        <f t="shared" ref="H32" si="10">SUM(H33:H42)</f>
        <v>211273348</v>
      </c>
      <c r="I32" s="1012">
        <f t="shared" si="2"/>
        <v>94.835313929720016</v>
      </c>
    </row>
    <row r="33" spans="1:9" s="30" customFormat="1" ht="12" customHeight="1" x14ac:dyDescent="0.25">
      <c r="A33" s="31" t="s">
        <v>45</v>
      </c>
      <c r="B33" s="140" t="s">
        <v>317</v>
      </c>
      <c r="C33" s="32" t="s">
        <v>46</v>
      </c>
      <c r="D33" s="33">
        <f>'1.2.sz.mell.'!D33+'1.3.sz.mell.'!D33+'1.4.sz.mell.'!D33</f>
        <v>0</v>
      </c>
      <c r="E33" s="33">
        <f>'1.2.sz.mell.'!E33+'1.3.sz.mell.'!E33+'1.4.sz.mell.'!E33</f>
        <v>2718568</v>
      </c>
      <c r="F33" s="33">
        <f>'1.2.sz.mell.'!F33+'1.3.sz.mell.'!F33+'1.4.sz.mell.'!F33</f>
        <v>0</v>
      </c>
      <c r="G33" s="33">
        <f>'1.2.sz.mell.'!G33+'1.3.sz.mell.'!G33+'1.4.sz.mell.'!G33</f>
        <v>2718568</v>
      </c>
      <c r="H33" s="33">
        <f>'1.2.sz.mell.'!H33+'1.3.sz.mell.'!H33+'1.4.sz.mell.'!H33</f>
        <v>629088</v>
      </c>
      <c r="I33" s="1013">
        <f t="shared" si="2"/>
        <v>23.140418043617082</v>
      </c>
    </row>
    <row r="34" spans="1:9" s="30" customFormat="1" ht="12" customHeight="1" x14ac:dyDescent="0.25">
      <c r="A34" s="34" t="s">
        <v>47</v>
      </c>
      <c r="B34" s="141" t="s">
        <v>318</v>
      </c>
      <c r="C34" s="35" t="s">
        <v>48</v>
      </c>
      <c r="D34" s="36">
        <f>'1.2.sz.mell.'!D34+'1.3.sz.mell.'!D34+'1.4.sz.mell.'!D34</f>
        <v>84000</v>
      </c>
      <c r="E34" s="36">
        <f>'1.2.sz.mell.'!E34+'1.3.sz.mell.'!E34+'1.4.sz.mell.'!E34</f>
        <v>100468002</v>
      </c>
      <c r="F34" s="36">
        <f>'1.2.sz.mell.'!F34+'1.3.sz.mell.'!F34+'1.4.sz.mell.'!F34</f>
        <v>-4725000</v>
      </c>
      <c r="G34" s="36">
        <f>'1.2.sz.mell.'!G34+'1.3.sz.mell.'!G34+'1.4.sz.mell.'!G34</f>
        <v>95743002</v>
      </c>
      <c r="H34" s="36">
        <f>'1.2.sz.mell.'!H34+'1.3.sz.mell.'!H34+'1.4.sz.mell.'!H34</f>
        <v>75222349</v>
      </c>
      <c r="I34" s="1014">
        <f t="shared" si="2"/>
        <v>78.566942156252836</v>
      </c>
    </row>
    <row r="35" spans="1:9" s="30" customFormat="1" ht="12" customHeight="1" x14ac:dyDescent="0.25">
      <c r="A35" s="34" t="s">
        <v>49</v>
      </c>
      <c r="B35" s="141" t="s">
        <v>319</v>
      </c>
      <c r="C35" s="35" t="s">
        <v>50</v>
      </c>
      <c r="D35" s="36">
        <f>'1.2.sz.mell.'!D35+'1.3.sz.mell.'!D35+'1.4.sz.mell.'!D35</f>
        <v>0</v>
      </c>
      <c r="E35" s="36">
        <f>'1.2.sz.mell.'!E35+'1.3.sz.mell.'!E35+'1.4.sz.mell.'!E35</f>
        <v>4948632</v>
      </c>
      <c r="F35" s="36">
        <f>'1.2.sz.mell.'!F35+'1.3.sz.mell.'!F35+'1.4.sz.mell.'!F35</f>
        <v>0</v>
      </c>
      <c r="G35" s="36">
        <f>'1.2.sz.mell.'!G35+'1.3.sz.mell.'!G35+'1.4.sz.mell.'!G35</f>
        <v>4948632</v>
      </c>
      <c r="H35" s="36">
        <f>'1.2.sz.mell.'!H35+'1.3.sz.mell.'!H35+'1.4.sz.mell.'!H35</f>
        <v>5207928</v>
      </c>
      <c r="I35" s="1014">
        <f t="shared" si="2"/>
        <v>105.23975110697259</v>
      </c>
    </row>
    <row r="36" spans="1:9" s="30" customFormat="1" ht="12" customHeight="1" x14ac:dyDescent="0.25">
      <c r="A36" s="34" t="s">
        <v>51</v>
      </c>
      <c r="B36" s="141" t="s">
        <v>320</v>
      </c>
      <c r="C36" s="35" t="s">
        <v>52</v>
      </c>
      <c r="D36" s="36">
        <f>'1.2.sz.mell.'!D36+'1.3.sz.mell.'!D36+'1.4.sz.mell.'!D36</f>
        <v>58500000</v>
      </c>
      <c r="E36" s="36">
        <f>'1.2.sz.mell.'!E36+'1.3.sz.mell.'!E36+'1.4.sz.mell.'!E36</f>
        <v>58500000</v>
      </c>
      <c r="F36" s="36">
        <f>'1.2.sz.mell.'!F36+'1.3.sz.mell.'!F36+'1.4.sz.mell.'!F36</f>
        <v>0</v>
      </c>
      <c r="G36" s="36">
        <f>'1.2.sz.mell.'!G36+'1.3.sz.mell.'!G36+'1.4.sz.mell.'!G36</f>
        <v>58500000</v>
      </c>
      <c r="H36" s="36">
        <f>'1.2.sz.mell.'!H36+'1.3.sz.mell.'!H36+'1.4.sz.mell.'!H36</f>
        <v>65227170</v>
      </c>
      <c r="I36" s="1014">
        <f t="shared" si="2"/>
        <v>111.49943589743589</v>
      </c>
    </row>
    <row r="37" spans="1:9" s="30" customFormat="1" ht="12" customHeight="1" x14ac:dyDescent="0.25">
      <c r="A37" s="34" t="s">
        <v>53</v>
      </c>
      <c r="B37" s="141" t="s">
        <v>321</v>
      </c>
      <c r="C37" s="35" t="s">
        <v>54</v>
      </c>
      <c r="D37" s="36">
        <f>'1.2.sz.mell.'!D37+'1.3.sz.mell.'!D37+'1.4.sz.mell.'!D37</f>
        <v>0</v>
      </c>
      <c r="E37" s="36">
        <f>'1.2.sz.mell.'!E37+'1.3.sz.mell.'!E37+'1.4.sz.mell.'!E37</f>
        <v>32547000</v>
      </c>
      <c r="F37" s="36">
        <f>'1.2.sz.mell.'!F37+'1.3.sz.mell.'!F37+'1.4.sz.mell.'!F37</f>
        <v>455000</v>
      </c>
      <c r="G37" s="36">
        <f>'1.2.sz.mell.'!G37+'1.3.sz.mell.'!G37+'1.4.sz.mell.'!G37</f>
        <v>33002000</v>
      </c>
      <c r="H37" s="36">
        <f>'1.2.sz.mell.'!H37+'1.3.sz.mell.'!H37+'1.4.sz.mell.'!H37</f>
        <v>35984203</v>
      </c>
      <c r="I37" s="1014">
        <f t="shared" si="2"/>
        <v>109.03643112538634</v>
      </c>
    </row>
    <row r="38" spans="1:9" s="30" customFormat="1" ht="12" customHeight="1" x14ac:dyDescent="0.25">
      <c r="A38" s="34" t="s">
        <v>55</v>
      </c>
      <c r="B38" s="141" t="s">
        <v>322</v>
      </c>
      <c r="C38" s="35" t="s">
        <v>56</v>
      </c>
      <c r="D38" s="36">
        <f>'1.2.sz.mell.'!D38+'1.3.sz.mell.'!D38+'1.4.sz.mell.'!D38</f>
        <v>23000</v>
      </c>
      <c r="E38" s="36">
        <f>'1.2.sz.mell.'!E38+'1.3.sz.mell.'!E38+'1.4.sz.mell.'!E38</f>
        <v>23707159</v>
      </c>
      <c r="F38" s="36">
        <f>'1.2.sz.mell.'!F38+'1.3.sz.mell.'!F38+'1.4.sz.mell.'!F38</f>
        <v>520320</v>
      </c>
      <c r="G38" s="36">
        <f>'1.2.sz.mell.'!G38+'1.3.sz.mell.'!G38+'1.4.sz.mell.'!G38</f>
        <v>24227479</v>
      </c>
      <c r="H38" s="36">
        <f>'1.2.sz.mell.'!H38+'1.3.sz.mell.'!H38+'1.4.sz.mell.'!H38</f>
        <v>26206130</v>
      </c>
      <c r="I38" s="1014">
        <f t="shared" si="2"/>
        <v>108.16697024069239</v>
      </c>
    </row>
    <row r="39" spans="1:9" s="30" customFormat="1" ht="12" customHeight="1" x14ac:dyDescent="0.25">
      <c r="A39" s="34" t="s">
        <v>57</v>
      </c>
      <c r="B39" s="141" t="s">
        <v>323</v>
      </c>
      <c r="C39" s="35" t="s">
        <v>58</v>
      </c>
      <c r="D39" s="36">
        <f>'1.2.sz.mell.'!D39+'1.3.sz.mell.'!D39+'1.4.sz.mell.'!D39</f>
        <v>0</v>
      </c>
      <c r="E39" s="36">
        <f>'1.2.sz.mell.'!E39+'1.3.sz.mell.'!E39+'1.4.sz.mell.'!E39</f>
        <v>3739000</v>
      </c>
      <c r="F39" s="36">
        <f>'1.2.sz.mell.'!F39+'1.3.sz.mell.'!F39+'1.4.sz.mell.'!F39</f>
        <v>-200000</v>
      </c>
      <c r="G39" s="36">
        <f>'1.2.sz.mell.'!G39+'1.3.sz.mell.'!G39+'1.4.sz.mell.'!G39</f>
        <v>3539000</v>
      </c>
      <c r="H39" s="36">
        <f>'1.2.sz.mell.'!H39+'1.3.sz.mell.'!H39+'1.4.sz.mell.'!H39</f>
        <v>0</v>
      </c>
      <c r="I39" s="1014">
        <f t="shared" si="2"/>
        <v>0</v>
      </c>
    </row>
    <row r="40" spans="1:9" s="30" customFormat="1" ht="12" customHeight="1" x14ac:dyDescent="0.25">
      <c r="A40" s="34" t="s">
        <v>59</v>
      </c>
      <c r="B40" s="141" t="s">
        <v>324</v>
      </c>
      <c r="C40" s="35" t="s">
        <v>60</v>
      </c>
      <c r="D40" s="36">
        <f>'1.2.sz.mell.'!D40+'1.3.sz.mell.'!D40+'1.4.sz.mell.'!D40</f>
        <v>0</v>
      </c>
      <c r="E40" s="36">
        <f>'1.2.sz.mell.'!E40+'1.3.sz.mell.'!E40+'1.4.sz.mell.'!E40</f>
        <v>18000</v>
      </c>
      <c r="F40" s="36">
        <f>'1.2.sz.mell.'!F40+'1.3.sz.mell.'!F40+'1.4.sz.mell.'!F40</f>
        <v>0</v>
      </c>
      <c r="G40" s="36">
        <f>'1.2.sz.mell.'!G40+'1.3.sz.mell.'!G40+'1.4.sz.mell.'!G40</f>
        <v>18000</v>
      </c>
      <c r="H40" s="36">
        <f>'1.2.sz.mell.'!H40+'1.3.sz.mell.'!H40+'1.4.sz.mell.'!H40</f>
        <v>66600</v>
      </c>
      <c r="I40" s="1014">
        <f t="shared" si="2"/>
        <v>370</v>
      </c>
    </row>
    <row r="41" spans="1:9" s="30" customFormat="1" ht="12" customHeight="1" x14ac:dyDescent="0.25">
      <c r="A41" s="34" t="s">
        <v>61</v>
      </c>
      <c r="B41" s="141" t="s">
        <v>325</v>
      </c>
      <c r="C41" s="35" t="s">
        <v>62</v>
      </c>
      <c r="D41" s="36">
        <f>'1.2.sz.mell.'!D41+'1.3.sz.mell.'!D41+'1.4.sz.mell.'!D41</f>
        <v>0</v>
      </c>
      <c r="E41" s="36">
        <f>'1.2.sz.mell.'!E41+'1.3.sz.mell.'!E41+'1.4.sz.mell.'!E41</f>
        <v>0</v>
      </c>
      <c r="F41" s="36">
        <f>'1.2.sz.mell.'!F41+'1.3.sz.mell.'!F41+'1.4.sz.mell.'!F41</f>
        <v>0</v>
      </c>
      <c r="G41" s="36">
        <f>'1.2.sz.mell.'!G41+'1.3.sz.mell.'!G41+'1.4.sz.mell.'!G41</f>
        <v>0</v>
      </c>
      <c r="H41" s="36">
        <f>'1.2.sz.mell.'!H41+'1.3.sz.mell.'!H41+'1.4.sz.mell.'!H41</f>
        <v>712049</v>
      </c>
      <c r="I41" s="1014"/>
    </row>
    <row r="42" spans="1:9" s="30" customFormat="1" ht="12" customHeight="1" thickBot="1" x14ac:dyDescent="0.3">
      <c r="A42" s="37" t="s">
        <v>63</v>
      </c>
      <c r="B42" s="141" t="s">
        <v>326</v>
      </c>
      <c r="C42" s="38" t="s">
        <v>64</v>
      </c>
      <c r="D42" s="36">
        <f>'1.2.sz.mell.'!D42+'1.3.sz.mell.'!D42+'1.4.sz.mell.'!D42</f>
        <v>157408000</v>
      </c>
      <c r="E42" s="36">
        <f>'1.2.sz.mell.'!E42+'1.3.sz.mell.'!E42+'1.4.sz.mell.'!E42</f>
        <v>10000</v>
      </c>
      <c r="F42" s="36">
        <f>'1.2.sz.mell.'!F42+'1.3.sz.mell.'!F42+'1.4.sz.mell.'!F42</f>
        <v>72513</v>
      </c>
      <c r="G42" s="36">
        <f>'1.2.sz.mell.'!G42+'1.3.sz.mell.'!G42+'1.4.sz.mell.'!G42</f>
        <v>82513</v>
      </c>
      <c r="H42" s="36">
        <f>'1.2.sz.mell.'!H42+'1.3.sz.mell.'!H42+'1.4.sz.mell.'!H42</f>
        <v>2017831</v>
      </c>
      <c r="I42" s="1014">
        <f t="shared" si="2"/>
        <v>2445.4704107231587</v>
      </c>
    </row>
    <row r="43" spans="1:9" s="30" customFormat="1" ht="12" customHeight="1" thickBot="1" x14ac:dyDescent="0.3">
      <c r="A43" s="28" t="s">
        <v>65</v>
      </c>
      <c r="B43" s="139" t="s">
        <v>327</v>
      </c>
      <c r="C43" s="29" t="s">
        <v>66</v>
      </c>
      <c r="D43" s="15">
        <f>SUM(D44:D48)</f>
        <v>22000000</v>
      </c>
      <c r="E43" s="15">
        <f t="shared" ref="E43:G43" si="11">SUM(E44:E48)</f>
        <v>22000000</v>
      </c>
      <c r="F43" s="15">
        <f t="shared" si="11"/>
        <v>0</v>
      </c>
      <c r="G43" s="15">
        <f t="shared" si="11"/>
        <v>22000000</v>
      </c>
      <c r="H43" s="15">
        <f t="shared" ref="H43" si="12">SUM(H44:H48)</f>
        <v>17419010</v>
      </c>
      <c r="I43" s="1012">
        <f t="shared" si="2"/>
        <v>79.17731818181818</v>
      </c>
    </row>
    <row r="44" spans="1:9" s="30" customFormat="1" ht="12" customHeight="1" x14ac:dyDescent="0.25">
      <c r="A44" s="31" t="s">
        <v>67</v>
      </c>
      <c r="B44" s="140" t="s">
        <v>328</v>
      </c>
      <c r="C44" s="32" t="s">
        <v>68</v>
      </c>
      <c r="D44" s="44">
        <f>'1.2.sz.mell.'!D44+'1.3.sz.mell.'!D44+'1.4.sz.mell.'!D44</f>
        <v>0</v>
      </c>
      <c r="E44" s="44">
        <f>'1.2.sz.mell.'!E44+'1.3.sz.mell.'!E44+'1.4.sz.mell.'!E44</f>
        <v>0</v>
      </c>
      <c r="F44" s="44">
        <f>'1.2.sz.mell.'!F44+'1.3.sz.mell.'!F44+'1.4.sz.mell.'!F44</f>
        <v>0</v>
      </c>
      <c r="G44" s="44">
        <f>'1.2.sz.mell.'!G44+'1.3.sz.mell.'!G44+'1.4.sz.mell.'!G44</f>
        <v>0</v>
      </c>
      <c r="H44" s="44">
        <f>'1.2.sz.mell.'!H44+'1.3.sz.mell.'!H44+'1.4.sz.mell.'!H44</f>
        <v>0</v>
      </c>
      <c r="I44" s="1018"/>
    </row>
    <row r="45" spans="1:9" s="30" customFormat="1" ht="12" customHeight="1" x14ac:dyDescent="0.25">
      <c r="A45" s="34" t="s">
        <v>69</v>
      </c>
      <c r="B45" s="141" t="s">
        <v>329</v>
      </c>
      <c r="C45" s="35" t="s">
        <v>70</v>
      </c>
      <c r="D45" s="42">
        <f>'1.2.sz.mell.'!D45+'1.3.sz.mell.'!D45+'1.4.sz.mell.'!D45</f>
        <v>22000000</v>
      </c>
      <c r="E45" s="42">
        <f>'1.2.sz.mell.'!E45+'1.3.sz.mell.'!E45+'1.4.sz.mell.'!E45</f>
        <v>22000000</v>
      </c>
      <c r="F45" s="42">
        <f>'1.2.sz.mell.'!F45+'1.3.sz.mell.'!F45+'1.4.sz.mell.'!F45</f>
        <v>0</v>
      </c>
      <c r="G45" s="42">
        <f>'1.2.sz.mell.'!G45+'1.3.sz.mell.'!G45+'1.4.sz.mell.'!G45</f>
        <v>22000000</v>
      </c>
      <c r="H45" s="42">
        <f>'1.2.sz.mell.'!H45+'1.3.sz.mell.'!H45+'1.4.sz.mell.'!H45</f>
        <v>17399325</v>
      </c>
      <c r="I45" s="1019">
        <f t="shared" si="2"/>
        <v>79.087840909090914</v>
      </c>
    </row>
    <row r="46" spans="1:9" s="30" customFormat="1" ht="12" customHeight="1" x14ac:dyDescent="0.25">
      <c r="A46" s="34" t="s">
        <v>71</v>
      </c>
      <c r="B46" s="141" t="s">
        <v>330</v>
      </c>
      <c r="C46" s="35" t="s">
        <v>72</v>
      </c>
      <c r="D46" s="42">
        <f>'1.2.sz.mell.'!D46+'1.3.sz.mell.'!D46+'1.4.sz.mell.'!D46</f>
        <v>0</v>
      </c>
      <c r="E46" s="42">
        <f>'1.2.sz.mell.'!E46+'1.3.sz.mell.'!E46+'1.4.sz.mell.'!E46</f>
        <v>0</v>
      </c>
      <c r="F46" s="42">
        <f>'1.2.sz.mell.'!F46+'1.3.sz.mell.'!F46+'1.4.sz.mell.'!F46</f>
        <v>0</v>
      </c>
      <c r="G46" s="42">
        <f>'1.2.sz.mell.'!G46+'1.3.sz.mell.'!G46+'1.4.sz.mell.'!G46</f>
        <v>0</v>
      </c>
      <c r="H46" s="42">
        <f>'1.2.sz.mell.'!H46+'1.3.sz.mell.'!H46+'1.4.sz.mell.'!H46</f>
        <v>19685</v>
      </c>
      <c r="I46" s="1019"/>
    </row>
    <row r="47" spans="1:9" s="30" customFormat="1" ht="12" customHeight="1" x14ac:dyDescent="0.25">
      <c r="A47" s="34" t="s">
        <v>73</v>
      </c>
      <c r="B47" s="141" t="s">
        <v>331</v>
      </c>
      <c r="C47" s="35" t="s">
        <v>74</v>
      </c>
      <c r="D47" s="42">
        <f>'1.2.sz.mell.'!D47+'1.3.sz.mell.'!D47+'1.4.sz.mell.'!D47</f>
        <v>0</v>
      </c>
      <c r="E47" s="42">
        <f>'1.2.sz.mell.'!E47+'1.3.sz.mell.'!E47+'1.4.sz.mell.'!E47</f>
        <v>0</v>
      </c>
      <c r="F47" s="42">
        <f>'1.2.sz.mell.'!F47+'1.3.sz.mell.'!F47+'1.4.sz.mell.'!F47</f>
        <v>0</v>
      </c>
      <c r="G47" s="42">
        <f>'1.2.sz.mell.'!G47+'1.3.sz.mell.'!G47+'1.4.sz.mell.'!G47</f>
        <v>0</v>
      </c>
      <c r="H47" s="42">
        <f>'1.2.sz.mell.'!H47+'1.3.sz.mell.'!H47+'1.4.sz.mell.'!H47</f>
        <v>0</v>
      </c>
      <c r="I47" s="1019"/>
    </row>
    <row r="48" spans="1:9" s="30" customFormat="1" ht="12" customHeight="1" thickBot="1" x14ac:dyDescent="0.3">
      <c r="A48" s="37" t="s">
        <v>75</v>
      </c>
      <c r="B48" s="141" t="s">
        <v>332</v>
      </c>
      <c r="C48" s="38" t="s">
        <v>76</v>
      </c>
      <c r="D48" s="43">
        <f>'1.2.sz.mell.'!D48+'1.3.sz.mell.'!D48+'1.4.sz.mell.'!D48</f>
        <v>0</v>
      </c>
      <c r="E48" s="43">
        <f>'1.2.sz.mell.'!E48+'1.3.sz.mell.'!E48+'1.4.sz.mell.'!E48</f>
        <v>0</v>
      </c>
      <c r="F48" s="43">
        <f>'1.2.sz.mell.'!F48+'1.3.sz.mell.'!F48+'1.4.sz.mell.'!F48</f>
        <v>0</v>
      </c>
      <c r="G48" s="43">
        <f>'1.2.sz.mell.'!G48+'1.3.sz.mell.'!G48+'1.4.sz.mell.'!G48</f>
        <v>0</v>
      </c>
      <c r="H48" s="43">
        <f>'1.2.sz.mell.'!H48+'1.3.sz.mell.'!H48+'1.4.sz.mell.'!H48</f>
        <v>0</v>
      </c>
      <c r="I48" s="1020"/>
    </row>
    <row r="49" spans="1:9" s="30" customFormat="1" ht="12" customHeight="1" thickBot="1" x14ac:dyDescent="0.3">
      <c r="A49" s="28" t="s">
        <v>77</v>
      </c>
      <c r="B49" s="139" t="s">
        <v>333</v>
      </c>
      <c r="C49" s="29" t="s">
        <v>78</v>
      </c>
      <c r="D49" s="15">
        <f>SUM(D50:D54)</f>
        <v>0</v>
      </c>
      <c r="E49" s="15">
        <f t="shared" ref="E49:H49" si="13">SUM(E50:E54)</f>
        <v>7085761</v>
      </c>
      <c r="F49" s="15">
        <f t="shared" si="13"/>
        <v>377569</v>
      </c>
      <c r="G49" s="15">
        <f t="shared" si="13"/>
        <v>7463330</v>
      </c>
      <c r="H49" s="15">
        <f t="shared" si="13"/>
        <v>7518970</v>
      </c>
      <c r="I49" s="1012">
        <f t="shared" si="2"/>
        <v>100.74551172197934</v>
      </c>
    </row>
    <row r="50" spans="1:9" s="30" customFormat="1" ht="12" customHeight="1" x14ac:dyDescent="0.25">
      <c r="A50" s="31" t="s">
        <v>503</v>
      </c>
      <c r="B50" s="140" t="s">
        <v>334</v>
      </c>
      <c r="C50" s="32" t="s">
        <v>500</v>
      </c>
      <c r="D50" s="33">
        <f>'1.2.sz.mell.'!D50+'1.3.sz.mell.'!D50+'1.4.sz.mell.'!D50</f>
        <v>0</v>
      </c>
      <c r="E50" s="33">
        <f>'1.2.sz.mell.'!E50+'1.3.sz.mell.'!E50+'1.4.sz.mell.'!E50</f>
        <v>0</v>
      </c>
      <c r="F50" s="33">
        <f>'1.2.sz.mell.'!F50+'1.3.sz.mell.'!F50+'1.4.sz.mell.'!F50</f>
        <v>0</v>
      </c>
      <c r="G50" s="33">
        <f>'1.2.sz.mell.'!G50+'1.3.sz.mell.'!G50+'1.4.sz.mell.'!G50</f>
        <v>0</v>
      </c>
      <c r="H50" s="33">
        <f>'1.2.sz.mell.'!H50+'1.3.sz.mell.'!H50+'1.4.sz.mell.'!H50</f>
        <v>0</v>
      </c>
      <c r="I50" s="1013"/>
    </row>
    <row r="51" spans="1:9" s="30" customFormat="1" ht="12" customHeight="1" x14ac:dyDescent="0.25">
      <c r="A51" s="31" t="s">
        <v>504</v>
      </c>
      <c r="B51" s="141" t="s">
        <v>335</v>
      </c>
      <c r="C51" s="35" t="s">
        <v>501</v>
      </c>
      <c r="D51" s="33"/>
      <c r="E51" s="33"/>
      <c r="F51" s="33"/>
      <c r="G51" s="33"/>
      <c r="H51" s="33"/>
      <c r="I51" s="1013"/>
    </row>
    <row r="52" spans="1:9" s="30" customFormat="1" ht="13.5" customHeight="1" x14ac:dyDescent="0.25">
      <c r="A52" s="31" t="s">
        <v>505</v>
      </c>
      <c r="B52" s="141" t="s">
        <v>336</v>
      </c>
      <c r="C52" s="35" t="s">
        <v>529</v>
      </c>
      <c r="D52" s="33"/>
      <c r="E52" s="33"/>
      <c r="F52" s="33"/>
      <c r="G52" s="33"/>
      <c r="H52" s="33"/>
      <c r="I52" s="1013"/>
    </row>
    <row r="53" spans="1:9" s="30" customFormat="1" ht="12" customHeight="1" x14ac:dyDescent="0.25">
      <c r="A53" s="37" t="s">
        <v>506</v>
      </c>
      <c r="B53" s="142" t="s">
        <v>502</v>
      </c>
      <c r="C53" s="38" t="s">
        <v>508</v>
      </c>
      <c r="D53" s="40">
        <f>'1.2.sz.mell.'!D53+'1.3.sz.mell.'!D53+'1.4.sz.mell.'!D53</f>
        <v>0</v>
      </c>
      <c r="E53" s="40">
        <f>'1.2.sz.mell.'!E53+'1.3.sz.mell.'!E53+'1.4.sz.mell.'!E53</f>
        <v>0</v>
      </c>
      <c r="F53" s="40">
        <f>'1.2.sz.mell.'!F53+'1.3.sz.mell.'!F53+'1.4.sz.mell.'!F53</f>
        <v>0</v>
      </c>
      <c r="G53" s="40">
        <f>'1.2.sz.mell.'!G53+'1.3.sz.mell.'!G53+'1.4.sz.mell.'!G53</f>
        <v>0</v>
      </c>
      <c r="H53" s="40">
        <f>'1.2.sz.mell.'!H53+'1.3.sz.mell.'!H53+'1.4.sz.mell.'!H53</f>
        <v>0</v>
      </c>
      <c r="I53" s="1017"/>
    </row>
    <row r="54" spans="1:9" s="30" customFormat="1" ht="12" customHeight="1" thickBot="1" x14ac:dyDescent="0.3">
      <c r="A54" s="37" t="s">
        <v>507</v>
      </c>
      <c r="B54" s="142" t="s">
        <v>499</v>
      </c>
      <c r="C54" s="38" t="s">
        <v>509</v>
      </c>
      <c r="D54" s="40">
        <f>'1.2.sz.mell.'!D54+'1.3.sz.mell.'!D54+'1.4.sz.mell.'!D54</f>
        <v>0</v>
      </c>
      <c r="E54" s="40">
        <f>'1.2.sz.mell.'!E54+'1.3.sz.mell.'!E54+'1.4.sz.mell.'!E54</f>
        <v>7085761</v>
      </c>
      <c r="F54" s="40">
        <f>'1.2.sz.mell.'!F54+'1.3.sz.mell.'!F54+'1.4.sz.mell.'!F54</f>
        <v>377569</v>
      </c>
      <c r="G54" s="40">
        <f>'1.2.sz.mell.'!G54+'1.3.sz.mell.'!G54+'1.4.sz.mell.'!G54</f>
        <v>7463330</v>
      </c>
      <c r="H54" s="40">
        <f>'1.2.sz.mell.'!H54+'1.3.sz.mell.'!H54+'1.4.sz.mell.'!H54</f>
        <v>7518970</v>
      </c>
      <c r="I54" s="1017">
        <f t="shared" si="2"/>
        <v>100.74551172197934</v>
      </c>
    </row>
    <row r="55" spans="1:9" s="30" customFormat="1" ht="12" customHeight="1" thickBot="1" x14ac:dyDescent="0.3">
      <c r="A55" s="28" t="s">
        <v>83</v>
      </c>
      <c r="B55" s="139" t="s">
        <v>337</v>
      </c>
      <c r="C55" s="39" t="s">
        <v>84</v>
      </c>
      <c r="D55" s="15">
        <f>SUM(D56:D60)</f>
        <v>0</v>
      </c>
      <c r="E55" s="15">
        <f t="shared" ref="E55:H55" si="14">SUM(E56:E60)</f>
        <v>4750480</v>
      </c>
      <c r="F55" s="15">
        <f t="shared" si="14"/>
        <v>0</v>
      </c>
      <c r="G55" s="15">
        <f t="shared" si="14"/>
        <v>4750480</v>
      </c>
      <c r="H55" s="15">
        <f t="shared" si="14"/>
        <v>4945652</v>
      </c>
      <c r="I55" s="1012">
        <f t="shared" si="2"/>
        <v>104.10846903891817</v>
      </c>
    </row>
    <row r="56" spans="1:9" s="30" customFormat="1" ht="12" customHeight="1" x14ac:dyDescent="0.25">
      <c r="A56" s="31" t="s">
        <v>515</v>
      </c>
      <c r="B56" s="140" t="s">
        <v>338</v>
      </c>
      <c r="C56" s="32" t="s">
        <v>510</v>
      </c>
      <c r="D56" s="42">
        <f>'1.2.sz.mell.'!D56+'1.3.sz.mell.'!D56+'1.4.sz.mell.'!D56</f>
        <v>0</v>
      </c>
      <c r="E56" s="42">
        <f>'1.2.sz.mell.'!E56+'1.3.sz.mell.'!E56+'1.4.sz.mell.'!E56</f>
        <v>0</v>
      </c>
      <c r="F56" s="42">
        <f>'1.2.sz.mell.'!F56+'1.3.sz.mell.'!F56+'1.4.sz.mell.'!F56</f>
        <v>0</v>
      </c>
      <c r="G56" s="42">
        <f>'1.2.sz.mell.'!G56+'1.3.sz.mell.'!G56+'1.4.sz.mell.'!G56</f>
        <v>0</v>
      </c>
      <c r="H56" s="42">
        <f>'1.2.sz.mell.'!H56+'1.3.sz.mell.'!H56+'1.4.sz.mell.'!H56</f>
        <v>0</v>
      </c>
      <c r="I56" s="1019"/>
    </row>
    <row r="57" spans="1:9" s="30" customFormat="1" ht="12" customHeight="1" x14ac:dyDescent="0.25">
      <c r="A57" s="31" t="s">
        <v>516</v>
      </c>
      <c r="B57" s="140" t="s">
        <v>339</v>
      </c>
      <c r="C57" s="35" t="s">
        <v>511</v>
      </c>
      <c r="D57" s="42"/>
      <c r="E57" s="42"/>
      <c r="F57" s="42"/>
      <c r="G57" s="42"/>
      <c r="H57" s="42"/>
      <c r="I57" s="1019"/>
    </row>
    <row r="58" spans="1:9" s="30" customFormat="1" ht="11.25" customHeight="1" x14ac:dyDescent="0.25">
      <c r="A58" s="31" t="s">
        <v>517</v>
      </c>
      <c r="B58" s="140" t="s">
        <v>340</v>
      </c>
      <c r="C58" s="35" t="s">
        <v>530</v>
      </c>
      <c r="D58" s="42"/>
      <c r="E58" s="42"/>
      <c r="F58" s="42"/>
      <c r="G58" s="42"/>
      <c r="H58" s="42"/>
      <c r="I58" s="1019"/>
    </row>
    <row r="59" spans="1:9" s="30" customFormat="1" ht="12" customHeight="1" x14ac:dyDescent="0.25">
      <c r="A59" s="31" t="s">
        <v>516</v>
      </c>
      <c r="B59" s="146" t="s">
        <v>513</v>
      </c>
      <c r="C59" s="38" t="s">
        <v>512</v>
      </c>
      <c r="D59" s="42">
        <f>'1.2.sz.mell.'!D59+'1.3.sz.mell.'!D59+'1.4.sz.mell.'!D59</f>
        <v>0</v>
      </c>
      <c r="E59" s="42">
        <f>'1.2.sz.mell.'!E59+'1.3.sz.mell.'!E59+'1.4.sz.mell.'!E59</f>
        <v>0</v>
      </c>
      <c r="F59" s="42">
        <f>'1.2.sz.mell.'!F59+'1.3.sz.mell.'!F59+'1.4.sz.mell.'!F59</f>
        <v>0</v>
      </c>
      <c r="G59" s="42">
        <f>'1.2.sz.mell.'!G59+'1.3.sz.mell.'!G59+'1.4.sz.mell.'!G59</f>
        <v>0</v>
      </c>
      <c r="H59" s="42">
        <f>'1.2.sz.mell.'!H59+'1.3.sz.mell.'!H59+'1.4.sz.mell.'!H59</f>
        <v>195172</v>
      </c>
      <c r="I59" s="1019"/>
    </row>
    <row r="60" spans="1:9" s="30" customFormat="1" ht="12" customHeight="1" thickBot="1" x14ac:dyDescent="0.3">
      <c r="A60" s="31" t="s">
        <v>517</v>
      </c>
      <c r="B60" s="142" t="s">
        <v>520</v>
      </c>
      <c r="C60" s="38" t="s">
        <v>514</v>
      </c>
      <c r="D60" s="42">
        <f>'1.2.sz.mell.'!D60+'1.3.sz.mell.'!D60+'1.4.sz.mell.'!D60</f>
        <v>0</v>
      </c>
      <c r="E60" s="42">
        <f>'1.2.sz.mell.'!E60+'1.3.sz.mell.'!E60+'1.4.sz.mell.'!E60</f>
        <v>4750480</v>
      </c>
      <c r="F60" s="42">
        <f>'1.2.sz.mell.'!F60+'1.3.sz.mell.'!F60+'1.4.sz.mell.'!F60</f>
        <v>0</v>
      </c>
      <c r="G60" s="42">
        <f>'1.2.sz.mell.'!G60+'1.3.sz.mell.'!G60+'1.4.sz.mell.'!G60</f>
        <v>4750480</v>
      </c>
      <c r="H60" s="42">
        <f>'1.2.sz.mell.'!H60+'1.3.sz.mell.'!H60+'1.4.sz.mell.'!H60</f>
        <v>4750480</v>
      </c>
      <c r="I60" s="1019">
        <f t="shared" si="2"/>
        <v>100</v>
      </c>
    </row>
    <row r="61" spans="1:9" s="30" customFormat="1" ht="12" customHeight="1" thickBot="1" x14ac:dyDescent="0.3">
      <c r="A61" s="28" t="s">
        <v>85</v>
      </c>
      <c r="B61" s="139"/>
      <c r="C61" s="29" t="s">
        <v>86</v>
      </c>
      <c r="D61" s="18">
        <f>+D5+D12+D18+D24+D32+D43+D49+D55</f>
        <v>3685310621</v>
      </c>
      <c r="E61" s="18">
        <f t="shared" ref="E61:G61" si="15">+E5+E12+E18+E24+E32+E43+E49+E55</f>
        <v>3858960738</v>
      </c>
      <c r="F61" s="18">
        <f t="shared" si="15"/>
        <v>68053501</v>
      </c>
      <c r="G61" s="18">
        <f t="shared" si="15"/>
        <v>3927014239</v>
      </c>
      <c r="H61" s="18">
        <f t="shared" ref="H61" si="16">+H5+H12+H18+H24+H32+H43+H49+H55</f>
        <v>3053365347</v>
      </c>
      <c r="I61" s="1015">
        <f t="shared" si="2"/>
        <v>77.752846340010421</v>
      </c>
    </row>
    <row r="62" spans="1:9" s="30" customFormat="1" ht="12" customHeight="1" thickBot="1" x14ac:dyDescent="0.3">
      <c r="A62" s="45" t="s">
        <v>87</v>
      </c>
      <c r="B62" s="139" t="s">
        <v>342</v>
      </c>
      <c r="C62" s="39" t="s">
        <v>88</v>
      </c>
      <c r="D62" s="15">
        <f>SUM(D63:D65)</f>
        <v>0</v>
      </c>
      <c r="E62" s="15">
        <f t="shared" ref="E62:G62" si="17">SUM(E63:E65)</f>
        <v>183000000</v>
      </c>
      <c r="F62" s="15">
        <f t="shared" si="17"/>
        <v>0</v>
      </c>
      <c r="G62" s="15">
        <f t="shared" si="17"/>
        <v>183000000</v>
      </c>
      <c r="H62" s="15">
        <f t="shared" ref="H62" si="18">SUM(H63:H65)</f>
        <v>0</v>
      </c>
      <c r="I62" s="1012">
        <f t="shared" si="2"/>
        <v>0</v>
      </c>
    </row>
    <row r="63" spans="1:9" s="30" customFormat="1" ht="12" customHeight="1" x14ac:dyDescent="0.25">
      <c r="A63" s="31" t="s">
        <v>89</v>
      </c>
      <c r="B63" s="140" t="s">
        <v>343</v>
      </c>
      <c r="C63" s="32" t="s">
        <v>90</v>
      </c>
      <c r="D63" s="42">
        <f>'1.2.sz.mell.'!D63+'1.3.sz.mell.'!D63+'1.4.sz.mell.'!D63</f>
        <v>0</v>
      </c>
      <c r="E63" s="42">
        <f>'1.2.sz.mell.'!E63+'1.3.sz.mell.'!E63+'1.4.sz.mell.'!E63</f>
        <v>183000000</v>
      </c>
      <c r="F63" s="42">
        <f>'1.2.sz.mell.'!F63+'1.3.sz.mell.'!F63+'1.4.sz.mell.'!F63</f>
        <v>0</v>
      </c>
      <c r="G63" s="42">
        <f>'1.2.sz.mell.'!G63+'1.3.sz.mell.'!G63+'1.4.sz.mell.'!G63</f>
        <v>183000000</v>
      </c>
      <c r="H63" s="42">
        <f>'1.2.sz.mell.'!H63+'1.3.sz.mell.'!H63+'1.4.sz.mell.'!H63</f>
        <v>0</v>
      </c>
      <c r="I63" s="1019">
        <f t="shared" si="2"/>
        <v>0</v>
      </c>
    </row>
    <row r="64" spans="1:9" s="30" customFormat="1" ht="12" customHeight="1" x14ac:dyDescent="0.25">
      <c r="A64" s="34" t="s">
        <v>91</v>
      </c>
      <c r="B64" s="140" t="s">
        <v>344</v>
      </c>
      <c r="C64" s="35" t="s">
        <v>92</v>
      </c>
      <c r="D64" s="42">
        <f>'1.2.sz.mell.'!D64+'1.3.sz.mell.'!D64+'1.4.sz.mell.'!D64</f>
        <v>0</v>
      </c>
      <c r="E64" s="42">
        <f>'1.2.sz.mell.'!E64+'1.3.sz.mell.'!E64+'1.4.sz.mell.'!E64</f>
        <v>0</v>
      </c>
      <c r="F64" s="42">
        <f>'1.2.sz.mell.'!F64+'1.3.sz.mell.'!F64+'1.4.sz.mell.'!F64</f>
        <v>0</v>
      </c>
      <c r="G64" s="42">
        <f>'1.2.sz.mell.'!G64+'1.3.sz.mell.'!G64+'1.4.sz.mell.'!G64</f>
        <v>0</v>
      </c>
      <c r="H64" s="42">
        <f>'1.2.sz.mell.'!H64+'1.3.sz.mell.'!H64+'1.4.sz.mell.'!H64</f>
        <v>0</v>
      </c>
      <c r="I64" s="1019"/>
    </row>
    <row r="65" spans="1:9" s="30" customFormat="1" ht="12" customHeight="1" thickBot="1" x14ac:dyDescent="0.3">
      <c r="A65" s="37" t="s">
        <v>93</v>
      </c>
      <c r="B65" s="140" t="s">
        <v>345</v>
      </c>
      <c r="C65" s="46" t="s">
        <v>94</v>
      </c>
      <c r="D65" s="42">
        <f>'1.2.sz.mell.'!D65+'1.3.sz.mell.'!D65+'1.4.sz.mell.'!D65</f>
        <v>0</v>
      </c>
      <c r="E65" s="42">
        <f>'1.2.sz.mell.'!E65+'1.3.sz.mell.'!E65+'1.4.sz.mell.'!E65</f>
        <v>0</v>
      </c>
      <c r="F65" s="42">
        <f>'1.2.sz.mell.'!F65+'1.3.sz.mell.'!F65+'1.4.sz.mell.'!F65</f>
        <v>0</v>
      </c>
      <c r="G65" s="42">
        <f>'1.2.sz.mell.'!G65+'1.3.sz.mell.'!G65+'1.4.sz.mell.'!G65</f>
        <v>0</v>
      </c>
      <c r="H65" s="42">
        <f>'1.2.sz.mell.'!H65+'1.3.sz.mell.'!H65+'1.4.sz.mell.'!H65</f>
        <v>0</v>
      </c>
      <c r="I65" s="1019"/>
    </row>
    <row r="66" spans="1:9" s="30" customFormat="1" ht="12" customHeight="1" thickBot="1" x14ac:dyDescent="0.3">
      <c r="A66" s="45" t="s">
        <v>95</v>
      </c>
      <c r="B66" s="139" t="s">
        <v>346</v>
      </c>
      <c r="C66" s="39" t="s">
        <v>96</v>
      </c>
      <c r="D66" s="15">
        <f>SUM(D67:D70)</f>
        <v>0</v>
      </c>
      <c r="E66" s="15">
        <f t="shared" ref="E66:G66" si="19">SUM(E67:E70)</f>
        <v>0</v>
      </c>
      <c r="F66" s="15">
        <f t="shared" si="19"/>
        <v>0</v>
      </c>
      <c r="G66" s="15">
        <f t="shared" si="19"/>
        <v>0</v>
      </c>
      <c r="H66" s="15">
        <f t="shared" ref="H66" si="20">SUM(H67:H70)</f>
        <v>0</v>
      </c>
      <c r="I66" s="1012"/>
    </row>
    <row r="67" spans="1:9" s="30" customFormat="1" ht="12" customHeight="1" x14ac:dyDescent="0.25">
      <c r="A67" s="31" t="s">
        <v>97</v>
      </c>
      <c r="B67" s="140" t="s">
        <v>347</v>
      </c>
      <c r="C67" s="32" t="s">
        <v>98</v>
      </c>
      <c r="D67" s="42">
        <f>'1.2.sz.mell.'!D67+'1.3.sz.mell.'!D67+'1.4.sz.mell.'!D67</f>
        <v>0</v>
      </c>
      <c r="E67" s="42">
        <f>'1.2.sz.mell.'!E67+'1.3.sz.mell.'!E67+'1.4.sz.mell.'!E67</f>
        <v>0</v>
      </c>
      <c r="F67" s="42">
        <f>'1.2.sz.mell.'!F67+'1.3.sz.mell.'!F67+'1.4.sz.mell.'!F67</f>
        <v>0</v>
      </c>
      <c r="G67" s="42">
        <f>'1.2.sz.mell.'!G67+'1.3.sz.mell.'!G67+'1.4.sz.mell.'!G67</f>
        <v>0</v>
      </c>
      <c r="H67" s="42">
        <f>'1.2.sz.mell.'!H67+'1.3.sz.mell.'!H67+'1.4.sz.mell.'!H67</f>
        <v>0</v>
      </c>
      <c r="I67" s="1019"/>
    </row>
    <row r="68" spans="1:9" s="30" customFormat="1" ht="12" customHeight="1" x14ac:dyDescent="0.25">
      <c r="A68" s="34" t="s">
        <v>99</v>
      </c>
      <c r="B68" s="140" t="s">
        <v>348</v>
      </c>
      <c r="C68" s="35" t="s">
        <v>100</v>
      </c>
      <c r="D68" s="42">
        <f>'1.2.sz.mell.'!D68+'1.3.sz.mell.'!D68+'1.4.sz.mell.'!D68</f>
        <v>0</v>
      </c>
      <c r="E68" s="42">
        <f>'1.2.sz.mell.'!E68+'1.3.sz.mell.'!E68+'1.4.sz.mell.'!E68</f>
        <v>0</v>
      </c>
      <c r="F68" s="42">
        <f>'1.2.sz.mell.'!F68+'1.3.sz.mell.'!F68+'1.4.sz.mell.'!F68</f>
        <v>0</v>
      </c>
      <c r="G68" s="42">
        <f>'1.2.sz.mell.'!G68+'1.3.sz.mell.'!G68+'1.4.sz.mell.'!G68</f>
        <v>0</v>
      </c>
      <c r="H68" s="42">
        <f>'1.2.sz.mell.'!H68+'1.3.sz.mell.'!H68+'1.4.sz.mell.'!H68</f>
        <v>0</v>
      </c>
      <c r="I68" s="1019"/>
    </row>
    <row r="69" spans="1:9" s="30" customFormat="1" ht="12" customHeight="1" x14ac:dyDescent="0.25">
      <c r="A69" s="34" t="s">
        <v>101</v>
      </c>
      <c r="B69" s="140" t="s">
        <v>349</v>
      </c>
      <c r="C69" s="35" t="s">
        <v>102</v>
      </c>
      <c r="D69" s="42">
        <f>'1.2.sz.mell.'!D69+'1.3.sz.mell.'!D69+'1.4.sz.mell.'!D69</f>
        <v>0</v>
      </c>
      <c r="E69" s="42">
        <f>'1.2.sz.mell.'!E69+'1.3.sz.mell.'!E69+'1.4.sz.mell.'!E69</f>
        <v>0</v>
      </c>
      <c r="F69" s="42">
        <f>'1.2.sz.mell.'!F69+'1.3.sz.mell.'!F69+'1.4.sz.mell.'!F69</f>
        <v>0</v>
      </c>
      <c r="G69" s="42">
        <f>'1.2.sz.mell.'!G69+'1.3.sz.mell.'!G69+'1.4.sz.mell.'!G69</f>
        <v>0</v>
      </c>
      <c r="H69" s="42">
        <f>'1.2.sz.mell.'!H69+'1.3.sz.mell.'!H69+'1.4.sz.mell.'!H69</f>
        <v>0</v>
      </c>
      <c r="I69" s="1019"/>
    </row>
    <row r="70" spans="1:9" s="30" customFormat="1" ht="12" customHeight="1" thickBot="1" x14ac:dyDescent="0.3">
      <c r="A70" s="37" t="s">
        <v>103</v>
      </c>
      <c r="B70" s="140" t="s">
        <v>350</v>
      </c>
      <c r="C70" s="38" t="s">
        <v>104</v>
      </c>
      <c r="D70" s="42">
        <f>'1.2.sz.mell.'!D70+'1.3.sz.mell.'!D70+'1.4.sz.mell.'!D70</f>
        <v>0</v>
      </c>
      <c r="E70" s="42">
        <f>'1.2.sz.mell.'!E70+'1.3.sz.mell.'!E70+'1.4.sz.mell.'!E70</f>
        <v>0</v>
      </c>
      <c r="F70" s="42">
        <f>'1.2.sz.mell.'!F70+'1.3.sz.mell.'!F70+'1.4.sz.mell.'!F70</f>
        <v>0</v>
      </c>
      <c r="G70" s="42">
        <f>'1.2.sz.mell.'!G70+'1.3.sz.mell.'!G70+'1.4.sz.mell.'!G70</f>
        <v>0</v>
      </c>
      <c r="H70" s="42">
        <f>'1.2.sz.mell.'!H70+'1.3.sz.mell.'!H70+'1.4.sz.mell.'!H70</f>
        <v>0</v>
      </c>
      <c r="I70" s="1019"/>
    </row>
    <row r="71" spans="1:9" s="30" customFormat="1" ht="12" customHeight="1" thickBot="1" x14ac:dyDescent="0.3">
      <c r="A71" s="45" t="s">
        <v>105</v>
      </c>
      <c r="B71" s="139" t="s">
        <v>351</v>
      </c>
      <c r="C71" s="39" t="s">
        <v>106</v>
      </c>
      <c r="D71" s="15">
        <f>SUM(D72:D73)</f>
        <v>1702614858.3999999</v>
      </c>
      <c r="E71" s="15">
        <f t="shared" ref="E71:G71" si="21">SUM(E72:E73)</f>
        <v>1702614858</v>
      </c>
      <c r="F71" s="15">
        <f t="shared" si="21"/>
        <v>0</v>
      </c>
      <c r="G71" s="15">
        <f t="shared" si="21"/>
        <v>1702614858</v>
      </c>
      <c r="H71" s="15">
        <f t="shared" ref="H71" si="22">SUM(H72:H73)</f>
        <v>1702614858</v>
      </c>
      <c r="I71" s="1012">
        <f t="shared" ref="I71:I86" si="23">H71/G71*100</f>
        <v>100</v>
      </c>
    </row>
    <row r="72" spans="1:9" s="30" customFormat="1" ht="12" customHeight="1" x14ac:dyDescent="0.25">
      <c r="A72" s="31" t="s">
        <v>107</v>
      </c>
      <c r="B72" s="140" t="s">
        <v>352</v>
      </c>
      <c r="C72" s="32" t="s">
        <v>108</v>
      </c>
      <c r="D72" s="42">
        <f>'1.2.sz.mell.'!D72+'1.3.sz.mell.'!D72+'1.4.sz.mell.'!D72</f>
        <v>1702614858.3999999</v>
      </c>
      <c r="E72" s="42">
        <f>'1.2.sz.mell.'!E72+'1.3.sz.mell.'!E72+'1.4.sz.mell.'!E72</f>
        <v>1702614858</v>
      </c>
      <c r="F72" s="42">
        <f>'1.2.sz.mell.'!F72+'1.3.sz.mell.'!F72+'1.4.sz.mell.'!F72</f>
        <v>0</v>
      </c>
      <c r="G72" s="42">
        <f>'1.2.sz.mell.'!G72+'1.3.sz.mell.'!G72+'1.4.sz.mell.'!G72</f>
        <v>1702614858</v>
      </c>
      <c r="H72" s="42">
        <f>'1.2.sz.mell.'!H72+'1.3.sz.mell.'!H72+'1.4.sz.mell.'!H72</f>
        <v>1702614858</v>
      </c>
      <c r="I72" s="1019">
        <f t="shared" si="23"/>
        <v>100</v>
      </c>
    </row>
    <row r="73" spans="1:9" s="30" customFormat="1" ht="12" customHeight="1" thickBot="1" x14ac:dyDescent="0.3">
      <c r="A73" s="37" t="s">
        <v>109</v>
      </c>
      <c r="B73" s="140" t="s">
        <v>353</v>
      </c>
      <c r="C73" s="38" t="s">
        <v>110</v>
      </c>
      <c r="D73" s="42">
        <f>'1.2.sz.mell.'!D73+'1.3.sz.mell.'!D73+'1.4.sz.mell.'!D73</f>
        <v>0</v>
      </c>
      <c r="E73" s="42">
        <f>'1.2.sz.mell.'!E73+'1.3.sz.mell.'!E73+'1.4.sz.mell.'!E73</f>
        <v>0</v>
      </c>
      <c r="F73" s="42">
        <f>'1.2.sz.mell.'!F73+'1.3.sz.mell.'!F73+'1.4.sz.mell.'!F73</f>
        <v>0</v>
      </c>
      <c r="G73" s="42">
        <f>'1.2.sz.mell.'!G73+'1.3.sz.mell.'!G73+'1.4.sz.mell.'!G73</f>
        <v>0</v>
      </c>
      <c r="H73" s="42">
        <f>'1.2.sz.mell.'!H73+'1.3.sz.mell.'!H73+'1.4.sz.mell.'!H73</f>
        <v>0</v>
      </c>
      <c r="I73" s="1019"/>
    </row>
    <row r="74" spans="1:9" s="30" customFormat="1" ht="12" customHeight="1" thickBot="1" x14ac:dyDescent="0.3">
      <c r="A74" s="45" t="s">
        <v>111</v>
      </c>
      <c r="B74" s="139"/>
      <c r="C74" s="39" t="s">
        <v>112</v>
      </c>
      <c r="D74" s="15">
        <f>SUM(D75:D77)</f>
        <v>0</v>
      </c>
      <c r="E74" s="15">
        <f t="shared" ref="E74:G74" si="24">SUM(E75:E77)</f>
        <v>0</v>
      </c>
      <c r="F74" s="15">
        <f t="shared" si="24"/>
        <v>0</v>
      </c>
      <c r="G74" s="15">
        <f t="shared" si="24"/>
        <v>0</v>
      </c>
      <c r="H74" s="15">
        <f t="shared" ref="H74" si="25">SUM(H75:H77)</f>
        <v>29967403</v>
      </c>
      <c r="I74" s="1012"/>
    </row>
    <row r="75" spans="1:9" s="30" customFormat="1" ht="12" customHeight="1" x14ac:dyDescent="0.25">
      <c r="A75" s="31" t="s">
        <v>522</v>
      </c>
      <c r="B75" s="140" t="s">
        <v>354</v>
      </c>
      <c r="C75" s="32" t="s">
        <v>113</v>
      </c>
      <c r="D75" s="42">
        <f>'1.2.sz.mell.'!D75+'1.3.sz.mell.'!D75+'1.4.sz.mell.'!D75</f>
        <v>0</v>
      </c>
      <c r="E75" s="42">
        <f>'1.2.sz.mell.'!E75+'1.3.sz.mell.'!E75+'1.4.sz.mell.'!E75</f>
        <v>0</v>
      </c>
      <c r="F75" s="42">
        <f>'1.2.sz.mell.'!F75+'1.3.sz.mell.'!F75+'1.4.sz.mell.'!F75</f>
        <v>0</v>
      </c>
      <c r="G75" s="42">
        <f>'1.2.sz.mell.'!G75+'1.3.sz.mell.'!G75+'1.4.sz.mell.'!G75</f>
        <v>0</v>
      </c>
      <c r="H75" s="42">
        <f>'1.2.sz.mell.'!H75+'1.3.sz.mell.'!H75+'1.4.sz.mell.'!H75</f>
        <v>29967403</v>
      </c>
      <c r="I75" s="1019"/>
    </row>
    <row r="76" spans="1:9" s="30" customFormat="1" ht="12" customHeight="1" x14ac:dyDescent="0.25">
      <c r="A76" s="34" t="s">
        <v>523</v>
      </c>
      <c r="B76" s="141" t="s">
        <v>355</v>
      </c>
      <c r="C76" s="35" t="s">
        <v>114</v>
      </c>
      <c r="D76" s="42">
        <f>'1.2.sz.mell.'!D76+'1.3.sz.mell.'!D76+'1.4.sz.mell.'!D76</f>
        <v>0</v>
      </c>
      <c r="E76" s="42">
        <f>'1.2.sz.mell.'!E76+'1.3.sz.mell.'!E76+'1.4.sz.mell.'!E76</f>
        <v>0</v>
      </c>
      <c r="F76" s="42">
        <f>'1.2.sz.mell.'!F76+'1.3.sz.mell.'!F76+'1.4.sz.mell.'!F76</f>
        <v>0</v>
      </c>
      <c r="G76" s="42">
        <f>'1.2.sz.mell.'!G76+'1.3.sz.mell.'!G76+'1.4.sz.mell.'!G76</f>
        <v>0</v>
      </c>
      <c r="H76" s="42">
        <f>'1.2.sz.mell.'!H76+'1.3.sz.mell.'!H76+'1.4.sz.mell.'!H76</f>
        <v>0</v>
      </c>
      <c r="I76" s="1019"/>
    </row>
    <row r="77" spans="1:9" s="30" customFormat="1" ht="12" customHeight="1" thickBot="1" x14ac:dyDescent="0.3">
      <c r="A77" s="37" t="s">
        <v>524</v>
      </c>
      <c r="B77" s="142" t="s">
        <v>521</v>
      </c>
      <c r="C77" s="38" t="s">
        <v>565</v>
      </c>
      <c r="D77" s="42">
        <f>'1.2.sz.mell.'!D77+'1.3.sz.mell.'!D77+'1.4.sz.mell.'!D77</f>
        <v>0</v>
      </c>
      <c r="E77" s="42">
        <f>'1.2.sz.mell.'!E77+'1.3.sz.mell.'!E77+'1.4.sz.mell.'!E77</f>
        <v>0</v>
      </c>
      <c r="F77" s="42">
        <f>'1.2.sz.mell.'!F77+'1.3.sz.mell.'!F77+'1.4.sz.mell.'!F77</f>
        <v>0</v>
      </c>
      <c r="G77" s="42">
        <f>'1.2.sz.mell.'!G77+'1.3.sz.mell.'!G77+'1.4.sz.mell.'!G77</f>
        <v>0</v>
      </c>
      <c r="H77" s="42">
        <f>'1.2.sz.mell.'!H77+'1.3.sz.mell.'!H77+'1.4.sz.mell.'!H77</f>
        <v>0</v>
      </c>
      <c r="I77" s="1019"/>
    </row>
    <row r="78" spans="1:9" s="30" customFormat="1" ht="12" customHeight="1" thickBot="1" x14ac:dyDescent="0.3">
      <c r="A78" s="45" t="s">
        <v>115</v>
      </c>
      <c r="B78" s="139" t="s">
        <v>356</v>
      </c>
      <c r="C78" s="39" t="s">
        <v>116</v>
      </c>
      <c r="D78" s="15">
        <f>SUM(D79:D82)</f>
        <v>0</v>
      </c>
      <c r="E78" s="15">
        <f t="shared" ref="E78:G78" si="26">SUM(E79:E82)</f>
        <v>0</v>
      </c>
      <c r="F78" s="15">
        <f t="shared" si="26"/>
        <v>0</v>
      </c>
      <c r="G78" s="15">
        <f t="shared" si="26"/>
        <v>0</v>
      </c>
      <c r="H78" s="15">
        <f t="shared" ref="H78" si="27">SUM(H79:H82)</f>
        <v>0</v>
      </c>
      <c r="I78" s="1012"/>
    </row>
    <row r="79" spans="1:9" s="30" customFormat="1" ht="12" customHeight="1" x14ac:dyDescent="0.25">
      <c r="A79" s="47" t="s">
        <v>525</v>
      </c>
      <c r="B79" s="140" t="s">
        <v>357</v>
      </c>
      <c r="C79" s="32" t="s">
        <v>566</v>
      </c>
      <c r="D79" s="42">
        <f>'1.2.sz.mell.'!D79+'1.3.sz.mell.'!D79+'1.4.sz.mell.'!D79</f>
        <v>0</v>
      </c>
      <c r="E79" s="42">
        <f>'1.2.sz.mell.'!E79+'1.3.sz.mell.'!E79+'1.4.sz.mell.'!E79</f>
        <v>0</v>
      </c>
      <c r="F79" s="42">
        <f>'1.2.sz.mell.'!F79+'1.3.sz.mell.'!F79+'1.4.sz.mell.'!F79</f>
        <v>0</v>
      </c>
      <c r="G79" s="42">
        <f>'1.2.sz.mell.'!G79+'1.3.sz.mell.'!G79+'1.4.sz.mell.'!G79</f>
        <v>0</v>
      </c>
      <c r="H79" s="42">
        <f>'1.2.sz.mell.'!H79+'1.3.sz.mell.'!H79+'1.4.sz.mell.'!H79</f>
        <v>0</v>
      </c>
      <c r="I79" s="1019"/>
    </row>
    <row r="80" spans="1:9" s="30" customFormat="1" ht="12" customHeight="1" x14ac:dyDescent="0.25">
      <c r="A80" s="48" t="s">
        <v>526</v>
      </c>
      <c r="B80" s="140" t="s">
        <v>358</v>
      </c>
      <c r="C80" s="35" t="s">
        <v>567</v>
      </c>
      <c r="D80" s="42">
        <f>'1.2.sz.mell.'!D80+'1.3.sz.mell.'!D80+'1.4.sz.mell.'!D80</f>
        <v>0</v>
      </c>
      <c r="E80" s="42">
        <f>'1.2.sz.mell.'!E80+'1.3.sz.mell.'!E80+'1.4.sz.mell.'!E80</f>
        <v>0</v>
      </c>
      <c r="F80" s="42">
        <f>'1.2.sz.mell.'!F80+'1.3.sz.mell.'!F80+'1.4.sz.mell.'!F80</f>
        <v>0</v>
      </c>
      <c r="G80" s="42">
        <f>'1.2.sz.mell.'!G80+'1.3.sz.mell.'!G80+'1.4.sz.mell.'!G80</f>
        <v>0</v>
      </c>
      <c r="H80" s="42">
        <f>'1.2.sz.mell.'!H80+'1.3.sz.mell.'!H80+'1.4.sz.mell.'!H80</f>
        <v>0</v>
      </c>
      <c r="I80" s="1019"/>
    </row>
    <row r="81" spans="1:9" s="30" customFormat="1" ht="12" customHeight="1" x14ac:dyDescent="0.25">
      <c r="A81" s="48" t="s">
        <v>527</v>
      </c>
      <c r="B81" s="140" t="s">
        <v>359</v>
      </c>
      <c r="C81" s="35" t="s">
        <v>568</v>
      </c>
      <c r="D81" s="42">
        <f>'1.2.sz.mell.'!D81+'1.3.sz.mell.'!D81+'1.4.sz.mell.'!D81</f>
        <v>0</v>
      </c>
      <c r="E81" s="42">
        <f>'1.2.sz.mell.'!E81+'1.3.sz.mell.'!E81+'1.4.sz.mell.'!E81</f>
        <v>0</v>
      </c>
      <c r="F81" s="42">
        <f>'1.2.sz.mell.'!F81+'1.3.sz.mell.'!F81+'1.4.sz.mell.'!F81</f>
        <v>0</v>
      </c>
      <c r="G81" s="42">
        <f>'1.2.sz.mell.'!G81+'1.3.sz.mell.'!G81+'1.4.sz.mell.'!G81</f>
        <v>0</v>
      </c>
      <c r="H81" s="42">
        <f>'1.2.sz.mell.'!H81+'1.3.sz.mell.'!H81+'1.4.sz.mell.'!H81</f>
        <v>0</v>
      </c>
      <c r="I81" s="1019"/>
    </row>
    <row r="82" spans="1:9" s="30" customFormat="1" ht="12" customHeight="1" thickBot="1" x14ac:dyDescent="0.3">
      <c r="A82" s="49" t="s">
        <v>528</v>
      </c>
      <c r="B82" s="140" t="s">
        <v>360</v>
      </c>
      <c r="C82" s="38" t="s">
        <v>569</v>
      </c>
      <c r="D82" s="42">
        <f>'1.2.sz.mell.'!D82+'1.3.sz.mell.'!D82+'1.4.sz.mell.'!D82</f>
        <v>0</v>
      </c>
      <c r="E82" s="42">
        <f>'1.2.sz.mell.'!E82+'1.3.sz.mell.'!E82+'1.4.sz.mell.'!E82</f>
        <v>0</v>
      </c>
      <c r="F82" s="42">
        <f>'1.2.sz.mell.'!F82+'1.3.sz.mell.'!F82+'1.4.sz.mell.'!F82</f>
        <v>0</v>
      </c>
      <c r="G82" s="42">
        <f>'1.2.sz.mell.'!G82+'1.3.sz.mell.'!G82+'1.4.sz.mell.'!G82</f>
        <v>0</v>
      </c>
      <c r="H82" s="42">
        <f>'1.2.sz.mell.'!H82+'1.3.sz.mell.'!H82+'1.4.sz.mell.'!H82</f>
        <v>0</v>
      </c>
      <c r="I82" s="1019"/>
    </row>
    <row r="83" spans="1:9" s="30" customFormat="1" ht="13.5" customHeight="1" thickBot="1" x14ac:dyDescent="0.3">
      <c r="A83" s="45" t="s">
        <v>117</v>
      </c>
      <c r="B83" s="139" t="s">
        <v>361</v>
      </c>
      <c r="C83" s="39" t="s">
        <v>118</v>
      </c>
      <c r="D83" s="50"/>
      <c r="E83" s="50"/>
      <c r="F83" s="50"/>
      <c r="G83" s="50"/>
      <c r="H83" s="50"/>
      <c r="I83" s="1021"/>
    </row>
    <row r="84" spans="1:9" s="30" customFormat="1" ht="13.5" customHeight="1" thickBot="1" x14ac:dyDescent="0.3">
      <c r="A84" s="348" t="s">
        <v>180</v>
      </c>
      <c r="B84" s="139"/>
      <c r="C84" s="39" t="s">
        <v>591</v>
      </c>
      <c r="D84" s="50"/>
      <c r="E84" s="50"/>
      <c r="F84" s="50"/>
      <c r="G84" s="50"/>
      <c r="H84" s="50"/>
      <c r="I84" s="1021"/>
    </row>
    <row r="85" spans="1:9" s="30" customFormat="1" ht="15.75" customHeight="1" thickBot="1" x14ac:dyDescent="0.3">
      <c r="A85" s="348" t="s">
        <v>183</v>
      </c>
      <c r="B85" s="139" t="s">
        <v>341</v>
      </c>
      <c r="C85" s="51" t="s">
        <v>120</v>
      </c>
      <c r="D85" s="18">
        <f>+D62+D66+D71+D74+D78+D83</f>
        <v>1702614858.3999999</v>
      </c>
      <c r="E85" s="18">
        <f t="shared" ref="E85:G85" si="28">+E62+E66+E71+E74+E78+E83</f>
        <v>1885614858</v>
      </c>
      <c r="F85" s="18">
        <f t="shared" si="28"/>
        <v>0</v>
      </c>
      <c r="G85" s="18">
        <f t="shared" si="28"/>
        <v>1885614858</v>
      </c>
      <c r="H85" s="18">
        <f t="shared" ref="H85" si="29">+H62+H66+H71+H74+H78+H83</f>
        <v>1732582261</v>
      </c>
      <c r="I85" s="1015">
        <f t="shared" si="23"/>
        <v>91.884207087638472</v>
      </c>
    </row>
    <row r="86" spans="1:9" s="30" customFormat="1" ht="16.5" customHeight="1" thickBot="1" x14ac:dyDescent="0.3">
      <c r="A86" s="348" t="s">
        <v>186</v>
      </c>
      <c r="B86" s="143"/>
      <c r="C86" s="52" t="s">
        <v>122</v>
      </c>
      <c r="D86" s="18">
        <f>+D61+D85</f>
        <v>5387925479.3999996</v>
      </c>
      <c r="E86" s="18">
        <f t="shared" ref="E86:G86" si="30">+E61+E85</f>
        <v>5744575596</v>
      </c>
      <c r="F86" s="18">
        <f t="shared" si="30"/>
        <v>68053501</v>
      </c>
      <c r="G86" s="18">
        <f t="shared" si="30"/>
        <v>5812629097</v>
      </c>
      <c r="H86" s="18">
        <f t="shared" ref="H86" si="31">+H61+H85</f>
        <v>4785947608</v>
      </c>
      <c r="I86" s="1015">
        <f t="shared" si="23"/>
        <v>82.337054853028761</v>
      </c>
    </row>
    <row r="87" spans="1:9" s="30" customFormat="1" x14ac:dyDescent="0.25">
      <c r="A87" s="75"/>
      <c r="B87" s="53"/>
      <c r="C87" s="76"/>
      <c r="D87" s="77"/>
      <c r="E87" s="77"/>
      <c r="F87" s="77"/>
      <c r="G87" s="77"/>
      <c r="H87" s="77"/>
      <c r="I87" s="77"/>
    </row>
    <row r="88" spans="1:9" ht="16.5" customHeight="1" x14ac:dyDescent="0.3">
      <c r="A88" s="1043" t="s">
        <v>123</v>
      </c>
      <c r="B88" s="1043"/>
      <c r="C88" s="1043"/>
      <c r="D88" s="1043"/>
      <c r="E88" s="372"/>
      <c r="F88" s="372"/>
      <c r="G88" s="372"/>
      <c r="H88" s="19"/>
      <c r="I88" s="19"/>
    </row>
    <row r="89" spans="1:9" ht="16.5" customHeight="1" thickBot="1" x14ac:dyDescent="0.35">
      <c r="A89" s="1044" t="s">
        <v>124</v>
      </c>
      <c r="B89" s="1044"/>
      <c r="C89" s="1044"/>
      <c r="D89" s="20"/>
      <c r="E89" s="20"/>
      <c r="F89" s="20"/>
      <c r="G89" s="20"/>
      <c r="H89" s="20"/>
      <c r="I89" s="20"/>
    </row>
    <row r="90" spans="1:9" ht="57.6" thickBot="1" x14ac:dyDescent="0.35">
      <c r="A90" s="21" t="s">
        <v>4</v>
      </c>
      <c r="B90" s="132" t="s">
        <v>266</v>
      </c>
      <c r="C90" s="22" t="s">
        <v>125</v>
      </c>
      <c r="D90" s="23" t="s">
        <v>625</v>
      </c>
      <c r="E90" s="23" t="s">
        <v>1254</v>
      </c>
      <c r="F90" s="23" t="s">
        <v>652</v>
      </c>
      <c r="G90" s="23" t="s">
        <v>653</v>
      </c>
      <c r="H90" s="23" t="s">
        <v>1585</v>
      </c>
      <c r="I90" s="23" t="s">
        <v>1626</v>
      </c>
    </row>
    <row r="91" spans="1:9" s="27" customFormat="1" ht="12" customHeight="1" thickBot="1" x14ac:dyDescent="0.25">
      <c r="A91" s="14">
        <v>1</v>
      </c>
      <c r="B91" s="14">
        <v>2</v>
      </c>
      <c r="C91" s="54">
        <v>2</v>
      </c>
      <c r="D91" s="55">
        <v>3</v>
      </c>
      <c r="E91" s="55">
        <v>3</v>
      </c>
      <c r="F91" s="55">
        <v>3</v>
      </c>
      <c r="G91" s="55">
        <v>3</v>
      </c>
      <c r="H91" s="55">
        <v>6</v>
      </c>
      <c r="I91" s="55">
        <v>6</v>
      </c>
    </row>
    <row r="92" spans="1:9" ht="12" customHeight="1" thickBot="1" x14ac:dyDescent="0.35">
      <c r="A92" s="56" t="s">
        <v>6</v>
      </c>
      <c r="B92" s="144"/>
      <c r="C92" s="57" t="s">
        <v>126</v>
      </c>
      <c r="D92" s="58">
        <f>SUM(D93:D97)</f>
        <v>1925288056</v>
      </c>
      <c r="E92" s="58">
        <f t="shared" ref="E92:G92" si="32">SUM(E93:E97)</f>
        <v>1968419708</v>
      </c>
      <c r="F92" s="58">
        <f t="shared" si="32"/>
        <v>53432672</v>
      </c>
      <c r="G92" s="58">
        <f t="shared" si="32"/>
        <v>2021852380</v>
      </c>
      <c r="H92" s="58">
        <f t="shared" ref="H92" si="33">SUM(H93:H97)</f>
        <v>1896530564</v>
      </c>
      <c r="I92" s="1022">
        <f t="shared" ref="I92:I135" si="34">H92/G92*100</f>
        <v>93.801633727582029</v>
      </c>
    </row>
    <row r="93" spans="1:9" ht="12" customHeight="1" x14ac:dyDescent="0.3">
      <c r="A93" s="59" t="s">
        <v>8</v>
      </c>
      <c r="B93" s="145" t="s">
        <v>267</v>
      </c>
      <c r="C93" s="60" t="s">
        <v>127</v>
      </c>
      <c r="D93" s="61">
        <f>'1.2.sz.mell.'!D93+'1.3.sz.mell.'!D93+'1.4.sz.mell.'!D93</f>
        <v>656962000</v>
      </c>
      <c r="E93" s="61">
        <f>'1.2.sz.mell.'!E93+'1.3.sz.mell.'!E93+'1.4.sz.mell.'!E93</f>
        <v>672606084</v>
      </c>
      <c r="F93" s="61">
        <f>'1.2.sz.mell.'!F93+'1.3.sz.mell.'!F93+'1.4.sz.mell.'!F93</f>
        <v>8612798</v>
      </c>
      <c r="G93" s="61">
        <f>'1.2.sz.mell.'!G93+'1.3.sz.mell.'!G93+'1.4.sz.mell.'!G93</f>
        <v>681218882</v>
      </c>
      <c r="H93" s="61">
        <f>'1.2.sz.mell.'!H93+'1.3.sz.mell.'!H93+'1.4.sz.mell.'!H93</f>
        <v>657801078</v>
      </c>
      <c r="I93" s="1023">
        <f t="shared" si="34"/>
        <v>96.562367159987204</v>
      </c>
    </row>
    <row r="94" spans="1:9" ht="12" customHeight="1" x14ac:dyDescent="0.3">
      <c r="A94" s="34" t="s">
        <v>10</v>
      </c>
      <c r="B94" s="141" t="s">
        <v>268</v>
      </c>
      <c r="C94" s="4" t="s">
        <v>128</v>
      </c>
      <c r="D94" s="36">
        <f>'1.2.sz.mell.'!D94+'1.3.sz.mell.'!D94+'1.4.sz.mell.'!D94</f>
        <v>139798000</v>
      </c>
      <c r="E94" s="36">
        <f>'1.2.sz.mell.'!E94+'1.3.sz.mell.'!E94+'1.4.sz.mell.'!E94</f>
        <v>142972583</v>
      </c>
      <c r="F94" s="36">
        <f>'1.2.sz.mell.'!F94+'1.3.sz.mell.'!F94+'1.4.sz.mell.'!F94</f>
        <v>4488794</v>
      </c>
      <c r="G94" s="36">
        <f>'1.2.sz.mell.'!G94+'1.3.sz.mell.'!G94+'1.4.sz.mell.'!G94</f>
        <v>147461377</v>
      </c>
      <c r="H94" s="36">
        <f>'1.2.sz.mell.'!H94+'1.3.sz.mell.'!H94+'1.4.sz.mell.'!H94</f>
        <v>138256832</v>
      </c>
      <c r="I94" s="1014">
        <f t="shared" si="34"/>
        <v>93.757996034446364</v>
      </c>
    </row>
    <row r="95" spans="1:9" ht="12" customHeight="1" x14ac:dyDescent="0.3">
      <c r="A95" s="34" t="s">
        <v>12</v>
      </c>
      <c r="B95" s="141" t="s">
        <v>269</v>
      </c>
      <c r="C95" s="4" t="s">
        <v>129</v>
      </c>
      <c r="D95" s="40">
        <f>'1.2.sz.mell.'!D95+'1.3.sz.mell.'!D95+'1.4.sz.mell.'!D95</f>
        <v>853500000</v>
      </c>
      <c r="E95" s="40">
        <f>'1.2.sz.mell.'!E95+'1.3.sz.mell.'!E95+'1.4.sz.mell.'!E95</f>
        <v>839531161</v>
      </c>
      <c r="F95" s="40">
        <f>'1.2.sz.mell.'!F95+'1.3.sz.mell.'!F95+'1.4.sz.mell.'!F95</f>
        <v>11729974</v>
      </c>
      <c r="G95" s="40">
        <f>'1.2.sz.mell.'!G95+'1.3.sz.mell.'!G95+'1.4.sz.mell.'!G95</f>
        <v>851261135</v>
      </c>
      <c r="H95" s="40">
        <f>'1.2.sz.mell.'!H95+'1.3.sz.mell.'!H95+'1.4.sz.mell.'!H95</f>
        <v>777897041</v>
      </c>
      <c r="I95" s="1017">
        <f t="shared" si="34"/>
        <v>91.381716962797782</v>
      </c>
    </row>
    <row r="96" spans="1:9" ht="12" customHeight="1" x14ac:dyDescent="0.3">
      <c r="A96" s="34" t="s">
        <v>13</v>
      </c>
      <c r="B96" s="141" t="s">
        <v>270</v>
      </c>
      <c r="C96" s="62" t="s">
        <v>130</v>
      </c>
      <c r="D96" s="40">
        <f>'1.2.sz.mell.'!D96+'1.3.sz.mell.'!D96+'1.4.sz.mell.'!D96</f>
        <v>15219000</v>
      </c>
      <c r="E96" s="40">
        <f>'1.2.sz.mell.'!E96+'1.3.sz.mell.'!E96+'1.4.sz.mell.'!E96</f>
        <v>15219000</v>
      </c>
      <c r="F96" s="40">
        <f>'1.2.sz.mell.'!F96+'1.3.sz.mell.'!F96+'1.4.sz.mell.'!F96</f>
        <v>2259000</v>
      </c>
      <c r="G96" s="40">
        <f>'1.2.sz.mell.'!G96+'1.3.sz.mell.'!G96+'1.4.sz.mell.'!G96</f>
        <v>17478000</v>
      </c>
      <c r="H96" s="40">
        <f>'1.2.sz.mell.'!H96+'1.3.sz.mell.'!H96+'1.4.sz.mell.'!H96</f>
        <v>16787100</v>
      </c>
      <c r="I96" s="1017">
        <f t="shared" si="34"/>
        <v>96.047030552694807</v>
      </c>
    </row>
    <row r="97" spans="1:9" ht="12" customHeight="1" thickBot="1" x14ac:dyDescent="0.35">
      <c r="A97" s="34" t="s">
        <v>131</v>
      </c>
      <c r="B97" s="148" t="s">
        <v>271</v>
      </c>
      <c r="C97" s="63" t="s">
        <v>132</v>
      </c>
      <c r="D97" s="40">
        <f>'1.2.sz.mell.'!D97+'1.3.sz.mell.'!D97+'1.4.sz.mell.'!D97</f>
        <v>259809056</v>
      </c>
      <c r="E97" s="40">
        <f>'1.2.sz.mell.'!E97+'1.3.sz.mell.'!E97+'1.4.sz.mell.'!E97</f>
        <v>298090880</v>
      </c>
      <c r="F97" s="40">
        <f>'1.2.sz.mell.'!F97+'1.3.sz.mell.'!F97+'1.4.sz.mell.'!F97</f>
        <v>26342106</v>
      </c>
      <c r="G97" s="40">
        <f>'1.2.sz.mell.'!G97+'1.3.sz.mell.'!G97+'1.4.sz.mell.'!G97</f>
        <v>324432986</v>
      </c>
      <c r="H97" s="40">
        <f>'1.2.sz.mell.'!H97+'1.3.sz.mell.'!H97+'1.4.sz.mell.'!H97</f>
        <v>305788513</v>
      </c>
      <c r="I97" s="1017">
        <f t="shared" si="34"/>
        <v>94.253212896175725</v>
      </c>
    </row>
    <row r="98" spans="1:9" ht="12" customHeight="1" thickBot="1" x14ac:dyDescent="0.35">
      <c r="A98" s="28" t="s">
        <v>17</v>
      </c>
      <c r="B98" s="139" t="s">
        <v>619</v>
      </c>
      <c r="C98" s="8" t="s">
        <v>570</v>
      </c>
      <c r="D98" s="15">
        <f>+D99+D101+D100</f>
        <v>316393172</v>
      </c>
      <c r="E98" s="15">
        <f t="shared" ref="E98:G98" si="35">+E99+E101+E100</f>
        <v>355570085</v>
      </c>
      <c r="F98" s="15">
        <f t="shared" si="35"/>
        <v>19606388</v>
      </c>
      <c r="G98" s="15">
        <f t="shared" si="35"/>
        <v>375176473</v>
      </c>
      <c r="H98" s="15">
        <f t="shared" ref="H98" si="36">+H99+H101+H100</f>
        <v>0</v>
      </c>
      <c r="I98" s="1012">
        <f t="shared" si="34"/>
        <v>0</v>
      </c>
    </row>
    <row r="99" spans="1:9" ht="12" customHeight="1" x14ac:dyDescent="0.3">
      <c r="A99" s="31" t="s">
        <v>362</v>
      </c>
      <c r="B99" s="140" t="s">
        <v>619</v>
      </c>
      <c r="C99" s="6" t="s">
        <v>138</v>
      </c>
      <c r="D99" s="33">
        <f>'1.2.sz.mell.'!D99+'1.3.sz.mell.'!D99+'1.4.sz.mell.'!D99</f>
        <v>15077457</v>
      </c>
      <c r="E99" s="33">
        <f>'1.2.sz.mell.'!E99+'1.3.sz.mell.'!E99+'1.4.sz.mell.'!E99</f>
        <v>54847941</v>
      </c>
      <c r="F99" s="33">
        <f>'1.2.sz.mell.'!F99+'1.3.sz.mell.'!F99+'1.4.sz.mell.'!F99</f>
        <v>24234722</v>
      </c>
      <c r="G99" s="33">
        <f>'1.2.sz.mell.'!G99+'1.3.sz.mell.'!G99+'1.4.sz.mell.'!G99</f>
        <v>79082663</v>
      </c>
      <c r="H99" s="33">
        <f>'1.2.sz.mell.'!H99+'1.3.sz.mell.'!H99+'1.4.sz.mell.'!H99</f>
        <v>0</v>
      </c>
      <c r="I99" s="1013">
        <f t="shared" si="34"/>
        <v>0</v>
      </c>
    </row>
    <row r="100" spans="1:9" ht="12" customHeight="1" x14ac:dyDescent="0.3">
      <c r="A100" s="31" t="s">
        <v>363</v>
      </c>
      <c r="B100" s="146" t="s">
        <v>619</v>
      </c>
      <c r="C100" s="151" t="s">
        <v>532</v>
      </c>
      <c r="D100" s="137">
        <f>'1.2.sz.mell.'!D100+'1.3.sz.mell.'!D100+'1.4.sz.mell.'!D100</f>
        <v>293315715</v>
      </c>
      <c r="E100" s="137">
        <f>'1.2.sz.mell.'!E100+'1.3.sz.mell.'!E100+'1.4.sz.mell.'!E100</f>
        <v>292722144</v>
      </c>
      <c r="F100" s="137">
        <f>'1.2.sz.mell.'!F100+'1.3.sz.mell.'!F100+'1.4.sz.mell.'!F100</f>
        <v>-4628334</v>
      </c>
      <c r="G100" s="137">
        <f>'1.2.sz.mell.'!G100+'1.3.sz.mell.'!G100+'1.4.sz.mell.'!G100</f>
        <v>288093810</v>
      </c>
      <c r="H100" s="137">
        <f>'1.2.sz.mell.'!H100+'1.3.sz.mell.'!H100+'1.4.sz.mell.'!H100</f>
        <v>0</v>
      </c>
      <c r="I100" s="1024">
        <f t="shared" si="34"/>
        <v>0</v>
      </c>
    </row>
    <row r="101" spans="1:9" ht="12" customHeight="1" thickBot="1" x14ac:dyDescent="0.35">
      <c r="A101" s="31" t="s">
        <v>364</v>
      </c>
      <c r="B101" s="142" t="s">
        <v>619</v>
      </c>
      <c r="C101" s="66" t="s">
        <v>531</v>
      </c>
      <c r="D101" s="40">
        <f>'1.2.sz.mell.'!D101+'1.3.sz.mell.'!D101+'1.4.sz.mell.'!D101</f>
        <v>8000000</v>
      </c>
      <c r="E101" s="40">
        <f>'1.2.sz.mell.'!E101+'1.3.sz.mell.'!E101+'1.4.sz.mell.'!E101</f>
        <v>8000000</v>
      </c>
      <c r="F101" s="40">
        <f>'1.2.sz.mell.'!F101+'1.3.sz.mell.'!F101+'1.4.sz.mell.'!F101</f>
        <v>0</v>
      </c>
      <c r="G101" s="40">
        <f>'1.2.sz.mell.'!G101+'1.3.sz.mell.'!G101+'1.4.sz.mell.'!G101</f>
        <v>8000000</v>
      </c>
      <c r="H101" s="40">
        <f>'1.2.sz.mell.'!H101+'1.3.sz.mell.'!H101+'1.4.sz.mell.'!H101</f>
        <v>0</v>
      </c>
      <c r="I101" s="1017">
        <f t="shared" si="34"/>
        <v>0</v>
      </c>
    </row>
    <row r="102" spans="1:9" ht="12" customHeight="1" thickBot="1" x14ac:dyDescent="0.35">
      <c r="A102" s="28" t="s">
        <v>29</v>
      </c>
      <c r="B102" s="139"/>
      <c r="C102" s="65" t="s">
        <v>573</v>
      </c>
      <c r="D102" s="15">
        <f>+D103+D105+D107</f>
        <v>3105569000</v>
      </c>
      <c r="E102" s="15">
        <f t="shared" ref="E102:G102" si="37">+E103+E105+E107</f>
        <v>3379910552</v>
      </c>
      <c r="F102" s="15">
        <f t="shared" si="37"/>
        <v>-4985559</v>
      </c>
      <c r="G102" s="15">
        <f t="shared" si="37"/>
        <v>3374924993</v>
      </c>
      <c r="H102" s="15">
        <f t="shared" ref="H102" si="38">+H103+H105+H107</f>
        <v>1496928488</v>
      </c>
      <c r="I102" s="1012">
        <f t="shared" si="34"/>
        <v>44.354422427307554</v>
      </c>
    </row>
    <row r="103" spans="1:9" ht="12" customHeight="1" x14ac:dyDescent="0.3">
      <c r="A103" s="31" t="s">
        <v>539</v>
      </c>
      <c r="B103" s="140" t="s">
        <v>272</v>
      </c>
      <c r="C103" s="4" t="s">
        <v>133</v>
      </c>
      <c r="D103" s="33">
        <f>'1.2.sz.mell.'!D103+'1.3.sz.mell.'!D103+'1.4.sz.mell.'!D103</f>
        <v>2053810000</v>
      </c>
      <c r="E103" s="33">
        <f>'1.2.sz.mell.'!E103+'1.3.sz.mell.'!E103+'1.4.sz.mell.'!E103</f>
        <v>2376070377</v>
      </c>
      <c r="F103" s="33">
        <f>'1.2.sz.mell.'!F103+'1.3.sz.mell.'!F103+'1.4.sz.mell.'!F103</f>
        <v>6889983</v>
      </c>
      <c r="G103" s="33">
        <f>'1.2.sz.mell.'!G103+'1.3.sz.mell.'!G103+'1.4.sz.mell.'!G103</f>
        <v>2382960360</v>
      </c>
      <c r="H103" s="33">
        <f>'1.2.sz.mell.'!H103+'1.3.sz.mell.'!H103+'1.4.sz.mell.'!H103</f>
        <v>546613248</v>
      </c>
      <c r="I103" s="1013">
        <f t="shared" si="34"/>
        <v>22.938411279321492</v>
      </c>
    </row>
    <row r="104" spans="1:9" ht="12" customHeight="1" x14ac:dyDescent="0.3">
      <c r="A104" s="31" t="s">
        <v>540</v>
      </c>
      <c r="B104" s="149" t="s">
        <v>272</v>
      </c>
      <c r="C104" s="66" t="s">
        <v>134</v>
      </c>
      <c r="D104" s="33">
        <f>'1.2.sz.mell.'!D104+'1.3.sz.mell.'!D104+'1.4.sz.mell.'!D104</f>
        <v>1993262000</v>
      </c>
      <c r="E104" s="33">
        <f>'1.2.sz.mell.'!E104+'1.3.sz.mell.'!E104+'1.4.sz.mell.'!E104</f>
        <v>1993262000</v>
      </c>
      <c r="F104" s="33">
        <f>'1.2.sz.mell.'!F104+'1.3.sz.mell.'!F104+'1.4.sz.mell.'!F104</f>
        <v>0</v>
      </c>
      <c r="G104" s="33">
        <f>'1.2.sz.mell.'!G104+'1.3.sz.mell.'!G104+'1.4.sz.mell.'!G104</f>
        <v>1993262000</v>
      </c>
      <c r="H104" s="33">
        <f>'1.2.sz.mell.'!H104+'1.3.sz.mell.'!H104+'1.4.sz.mell.'!H104</f>
        <v>0</v>
      </c>
      <c r="I104" s="1013">
        <f t="shared" si="34"/>
        <v>0</v>
      </c>
    </row>
    <row r="105" spans="1:9" ht="12" customHeight="1" x14ac:dyDescent="0.3">
      <c r="A105" s="31" t="s">
        <v>541</v>
      </c>
      <c r="B105" s="149" t="s">
        <v>273</v>
      </c>
      <c r="C105" s="66" t="s">
        <v>135</v>
      </c>
      <c r="D105" s="36">
        <f>'1.2.sz.mell.'!D105+'1.3.sz.mell.'!D105+'1.4.sz.mell.'!D105</f>
        <v>1047759000</v>
      </c>
      <c r="E105" s="36">
        <f>'1.2.sz.mell.'!E105+'1.3.sz.mell.'!E105+'1.4.sz.mell.'!E105</f>
        <v>999840175</v>
      </c>
      <c r="F105" s="36">
        <f>'1.2.sz.mell.'!F105+'1.3.sz.mell.'!F105+'1.4.sz.mell.'!F105</f>
        <v>-11875542</v>
      </c>
      <c r="G105" s="36">
        <f>'1.2.sz.mell.'!G105+'1.3.sz.mell.'!G105+'1.4.sz.mell.'!G105</f>
        <v>987964633</v>
      </c>
      <c r="H105" s="36">
        <f>'1.2.sz.mell.'!H105+'1.3.sz.mell.'!H105+'1.4.sz.mell.'!H105</f>
        <v>947115240</v>
      </c>
      <c r="I105" s="1014">
        <f t="shared" si="34"/>
        <v>95.865298044530306</v>
      </c>
    </row>
    <row r="106" spans="1:9" ht="12" customHeight="1" x14ac:dyDescent="0.3">
      <c r="A106" s="31" t="s">
        <v>571</v>
      </c>
      <c r="B106" s="149" t="s">
        <v>273</v>
      </c>
      <c r="C106" s="66" t="s">
        <v>136</v>
      </c>
      <c r="D106" s="16">
        <f>'1.2.sz.mell.'!D106+'1.3.sz.mell.'!D106+'1.4.sz.mell.'!D106</f>
        <v>719852000</v>
      </c>
      <c r="E106" s="16">
        <f>'1.2.sz.mell.'!E106+'1.3.sz.mell.'!E106+'1.4.sz.mell.'!E106</f>
        <v>719852000</v>
      </c>
      <c r="F106" s="16">
        <f>'1.2.sz.mell.'!F106+'1.3.sz.mell.'!F106+'1.4.sz.mell.'!F106</f>
        <v>0</v>
      </c>
      <c r="G106" s="16">
        <f>'1.2.sz.mell.'!G106+'1.3.sz.mell.'!G106+'1.4.sz.mell.'!G106</f>
        <v>719852000</v>
      </c>
      <c r="H106" s="16">
        <f>'1.2.sz.mell.'!H106+'1.3.sz.mell.'!H106+'1.4.sz.mell.'!H106</f>
        <v>0</v>
      </c>
      <c r="I106" s="1025">
        <f t="shared" si="34"/>
        <v>0</v>
      </c>
    </row>
    <row r="107" spans="1:9" ht="12" customHeight="1" thickBot="1" x14ac:dyDescent="0.35">
      <c r="A107" s="31" t="s">
        <v>572</v>
      </c>
      <c r="B107" s="146" t="s">
        <v>274</v>
      </c>
      <c r="C107" s="67" t="s">
        <v>137</v>
      </c>
      <c r="D107" s="16">
        <f>'1.2.sz.mell.'!D107+'1.3.sz.mell.'!D107+'1.4.sz.mell.'!D107</f>
        <v>4000000</v>
      </c>
      <c r="E107" s="16">
        <f>'1.2.sz.mell.'!E107+'1.3.sz.mell.'!E107+'1.4.sz.mell.'!E107</f>
        <v>4000000</v>
      </c>
      <c r="F107" s="16">
        <f>'1.2.sz.mell.'!F107+'1.3.sz.mell.'!F107+'1.4.sz.mell.'!F107</f>
        <v>0</v>
      </c>
      <c r="G107" s="16">
        <f>'1.2.sz.mell.'!G107+'1.3.sz.mell.'!G107+'1.4.sz.mell.'!G107</f>
        <v>4000000</v>
      </c>
      <c r="H107" s="16">
        <f>'1.2.sz.mell.'!H107+'1.3.sz.mell.'!H107+'1.4.sz.mell.'!H107</f>
        <v>3200000</v>
      </c>
      <c r="I107" s="1025">
        <f t="shared" si="34"/>
        <v>80</v>
      </c>
    </row>
    <row r="108" spans="1:9" ht="12" customHeight="1" thickBot="1" x14ac:dyDescent="0.35">
      <c r="A108" s="28" t="s">
        <v>139</v>
      </c>
      <c r="B108" s="139"/>
      <c r="C108" s="8" t="s">
        <v>140</v>
      </c>
      <c r="D108" s="15">
        <f>+D92+D102+D98</f>
        <v>5347250228</v>
      </c>
      <c r="E108" s="15">
        <f t="shared" ref="E108:G108" si="39">+E92+E102+E98</f>
        <v>5703900345</v>
      </c>
      <c r="F108" s="15">
        <f t="shared" si="39"/>
        <v>68053501</v>
      </c>
      <c r="G108" s="15">
        <f t="shared" si="39"/>
        <v>5771953846</v>
      </c>
      <c r="H108" s="15">
        <f t="shared" ref="H108" si="40">+H92+H102+H98</f>
        <v>3393459052</v>
      </c>
      <c r="I108" s="1012">
        <f t="shared" si="34"/>
        <v>58.792206981205993</v>
      </c>
    </row>
    <row r="109" spans="1:9" ht="12" customHeight="1" thickBot="1" x14ac:dyDescent="0.35">
      <c r="A109" s="28" t="s">
        <v>43</v>
      </c>
      <c r="B109" s="139"/>
      <c r="C109" s="8" t="s">
        <v>141</v>
      </c>
      <c r="D109" s="15">
        <f>+D110+D111+D112</f>
        <v>10645000</v>
      </c>
      <c r="E109" s="15">
        <f t="shared" ref="E109:G109" si="41">+E110+E111+E112</f>
        <v>10645000</v>
      </c>
      <c r="F109" s="15">
        <f t="shared" si="41"/>
        <v>0</v>
      </c>
      <c r="G109" s="15">
        <f t="shared" si="41"/>
        <v>10645000</v>
      </c>
      <c r="H109" s="15">
        <f t="shared" ref="H109" si="42">+H110+H111+H112</f>
        <v>10644800</v>
      </c>
      <c r="I109" s="1012">
        <f t="shared" si="34"/>
        <v>99.998121183654291</v>
      </c>
    </row>
    <row r="110" spans="1:9" ht="12" customHeight="1" x14ac:dyDescent="0.3">
      <c r="A110" s="31" t="s">
        <v>45</v>
      </c>
      <c r="B110" s="140" t="s">
        <v>276</v>
      </c>
      <c r="C110" s="6" t="s">
        <v>142</v>
      </c>
      <c r="D110" s="16">
        <f>'1.2.sz.mell.'!D110+'1.3.sz.mell.'!D110+'1.4.sz.mell.'!D110</f>
        <v>10645000</v>
      </c>
      <c r="E110" s="16">
        <f>'1.2.sz.mell.'!E110+'1.3.sz.mell.'!E110+'1.4.sz.mell.'!E110</f>
        <v>10645000</v>
      </c>
      <c r="F110" s="16">
        <f>'1.2.sz.mell.'!F110+'1.3.sz.mell.'!F110+'1.4.sz.mell.'!F110</f>
        <v>0</v>
      </c>
      <c r="G110" s="16">
        <f>'1.2.sz.mell.'!G110+'1.3.sz.mell.'!G110+'1.4.sz.mell.'!G110</f>
        <v>10645000</v>
      </c>
      <c r="H110" s="16">
        <f>'1.2.sz.mell.'!H110+'1.3.sz.mell.'!H110+'1.4.sz.mell.'!H110</f>
        <v>10644800</v>
      </c>
      <c r="I110" s="1025">
        <f t="shared" si="34"/>
        <v>99.998121183654291</v>
      </c>
    </row>
    <row r="111" spans="1:9" ht="12" customHeight="1" x14ac:dyDescent="0.3">
      <c r="A111" s="31" t="s">
        <v>47</v>
      </c>
      <c r="B111" s="140" t="s">
        <v>277</v>
      </c>
      <c r="C111" s="6" t="s">
        <v>143</v>
      </c>
      <c r="D111" s="16">
        <f>'1.2.sz.mell.'!D111+'1.3.sz.mell.'!D111+'1.4.sz.mell.'!D111</f>
        <v>0</v>
      </c>
      <c r="E111" s="16">
        <f>'1.2.sz.mell.'!E111+'1.3.sz.mell.'!E111+'1.4.sz.mell.'!E111</f>
        <v>0</v>
      </c>
      <c r="F111" s="16">
        <f>'1.2.sz.mell.'!F111+'1.3.sz.mell.'!F111+'1.4.sz.mell.'!F111</f>
        <v>0</v>
      </c>
      <c r="G111" s="16">
        <f>'1.2.sz.mell.'!G111+'1.3.sz.mell.'!G111+'1.4.sz.mell.'!G111</f>
        <v>0</v>
      </c>
      <c r="H111" s="16">
        <f>'1.2.sz.mell.'!H111+'1.3.sz.mell.'!H111+'1.4.sz.mell.'!H111</f>
        <v>0</v>
      </c>
      <c r="I111" s="1025"/>
    </row>
    <row r="112" spans="1:9" ht="12" customHeight="1" thickBot="1" x14ac:dyDescent="0.35">
      <c r="A112" s="64" t="s">
        <v>49</v>
      </c>
      <c r="B112" s="146" t="s">
        <v>278</v>
      </c>
      <c r="C112" s="17" t="s">
        <v>144</v>
      </c>
      <c r="D112" s="16">
        <f>'1.2.sz.mell.'!D112+'1.3.sz.mell.'!D112+'1.4.sz.mell.'!D112</f>
        <v>0</v>
      </c>
      <c r="E112" s="16">
        <f>'1.2.sz.mell.'!E112+'1.3.sz.mell.'!E112+'1.4.sz.mell.'!E112</f>
        <v>0</v>
      </c>
      <c r="F112" s="16">
        <f>'1.2.sz.mell.'!F112+'1.3.sz.mell.'!F112+'1.4.sz.mell.'!F112</f>
        <v>0</v>
      </c>
      <c r="G112" s="16">
        <f>'1.2.sz.mell.'!G112+'1.3.sz.mell.'!G112+'1.4.sz.mell.'!G112</f>
        <v>0</v>
      </c>
      <c r="H112" s="16">
        <f>'1.2.sz.mell.'!H112+'1.3.sz.mell.'!H112+'1.4.sz.mell.'!H112</f>
        <v>0</v>
      </c>
      <c r="I112" s="1025"/>
    </row>
    <row r="113" spans="1:9" ht="12" customHeight="1" thickBot="1" x14ac:dyDescent="0.35">
      <c r="A113" s="28" t="s">
        <v>65</v>
      </c>
      <c r="B113" s="139" t="s">
        <v>279</v>
      </c>
      <c r="C113" s="8" t="s">
        <v>145</v>
      </c>
      <c r="D113" s="15">
        <f>+D114+D117+D118+D119</f>
        <v>0</v>
      </c>
      <c r="E113" s="15">
        <f t="shared" ref="E113:G113" si="43">+E114+E117+E118+E119</f>
        <v>0</v>
      </c>
      <c r="F113" s="15">
        <f t="shared" si="43"/>
        <v>0</v>
      </c>
      <c r="G113" s="15">
        <f t="shared" si="43"/>
        <v>0</v>
      </c>
      <c r="H113" s="15">
        <f t="shared" ref="H113" si="44">+H114+H117+H118+H119</f>
        <v>0</v>
      </c>
      <c r="I113" s="1012"/>
    </row>
    <row r="114" spans="1:9" ht="12" customHeight="1" x14ac:dyDescent="0.3">
      <c r="A114" s="31" t="s">
        <v>371</v>
      </c>
      <c r="B114" s="140" t="s">
        <v>280</v>
      </c>
      <c r="C114" s="6" t="s">
        <v>574</v>
      </c>
      <c r="D114" s="16">
        <f>'1.2.sz.mell.'!D114+'1.3.sz.mell.'!D114+'1.4.sz.mell.'!D114</f>
        <v>0</v>
      </c>
      <c r="E114" s="16">
        <f>'1.2.sz.mell.'!E114+'1.3.sz.mell.'!E114+'1.4.sz.mell.'!E114</f>
        <v>0</v>
      </c>
      <c r="F114" s="16">
        <f>'1.2.sz.mell.'!F114+'1.3.sz.mell.'!F114+'1.4.sz.mell.'!F114</f>
        <v>0</v>
      </c>
      <c r="G114" s="16">
        <f>'1.2.sz.mell.'!G114+'1.3.sz.mell.'!G114+'1.4.sz.mell.'!G114</f>
        <v>0</v>
      </c>
      <c r="H114" s="16">
        <f>'1.2.sz.mell.'!H114+'1.3.sz.mell.'!H114+'1.4.sz.mell.'!H114</f>
        <v>0</v>
      </c>
      <c r="I114" s="1025"/>
    </row>
    <row r="115" spans="1:9" ht="12" customHeight="1" x14ac:dyDescent="0.3">
      <c r="A115" s="31" t="s">
        <v>372</v>
      </c>
      <c r="B115" s="140"/>
      <c r="C115" s="6" t="s">
        <v>575</v>
      </c>
      <c r="D115" s="16">
        <f>'1.2.sz.mell.'!D115+'1.3.sz.mell.'!D115+'1.4.sz.mell.'!D115</f>
        <v>0</v>
      </c>
      <c r="E115" s="16">
        <f>'1.2.sz.mell.'!E115+'1.3.sz.mell.'!E115+'1.4.sz.mell.'!E115</f>
        <v>0</v>
      </c>
      <c r="F115" s="16">
        <f>'1.2.sz.mell.'!F115+'1.3.sz.mell.'!F115+'1.4.sz.mell.'!F115</f>
        <v>0</v>
      </c>
      <c r="G115" s="16">
        <f>'1.2.sz.mell.'!G115+'1.3.sz.mell.'!G115+'1.4.sz.mell.'!G115</f>
        <v>0</v>
      </c>
      <c r="H115" s="16">
        <f>'1.2.sz.mell.'!H115+'1.3.sz.mell.'!H115+'1.4.sz.mell.'!H115</f>
        <v>0</v>
      </c>
      <c r="I115" s="1025"/>
    </row>
    <row r="116" spans="1:9" ht="12" customHeight="1" x14ac:dyDescent="0.3">
      <c r="A116" s="31" t="s">
        <v>373</v>
      </c>
      <c r="B116" s="140"/>
      <c r="C116" s="6" t="s">
        <v>576</v>
      </c>
      <c r="D116" s="16">
        <f>'1.2.sz.mell.'!D116+'1.3.sz.mell.'!D116+'1.4.sz.mell.'!D116</f>
        <v>0</v>
      </c>
      <c r="E116" s="16">
        <f>'1.2.sz.mell.'!E116+'1.3.sz.mell.'!E116+'1.4.sz.mell.'!E116</f>
        <v>0</v>
      </c>
      <c r="F116" s="16">
        <f>'1.2.sz.mell.'!F116+'1.3.sz.mell.'!F116+'1.4.sz.mell.'!F116</f>
        <v>0</v>
      </c>
      <c r="G116" s="16">
        <f>'1.2.sz.mell.'!G116+'1.3.sz.mell.'!G116+'1.4.sz.mell.'!G116</f>
        <v>0</v>
      </c>
      <c r="H116" s="16">
        <f>'1.2.sz.mell.'!H116+'1.3.sz.mell.'!H116+'1.4.sz.mell.'!H116</f>
        <v>0</v>
      </c>
      <c r="I116" s="1025"/>
    </row>
    <row r="117" spans="1:9" ht="12" customHeight="1" x14ac:dyDescent="0.3">
      <c r="A117" s="31" t="s">
        <v>374</v>
      </c>
      <c r="B117" s="140" t="s">
        <v>281</v>
      </c>
      <c r="C117" s="6" t="s">
        <v>577</v>
      </c>
      <c r="D117" s="16">
        <f>'1.2.sz.mell.'!D117+'1.3.sz.mell.'!D117+'1.4.sz.mell.'!D117</f>
        <v>0</v>
      </c>
      <c r="E117" s="16">
        <f>'1.2.sz.mell.'!E117+'1.3.sz.mell.'!E117+'1.4.sz.mell.'!E117</f>
        <v>0</v>
      </c>
      <c r="F117" s="16">
        <f>'1.2.sz.mell.'!F117+'1.3.sz.mell.'!F117+'1.4.sz.mell.'!F117</f>
        <v>0</v>
      </c>
      <c r="G117" s="16">
        <f>'1.2.sz.mell.'!G117+'1.3.sz.mell.'!G117+'1.4.sz.mell.'!G117</f>
        <v>0</v>
      </c>
      <c r="H117" s="16">
        <f>'1.2.sz.mell.'!H117+'1.3.sz.mell.'!H117+'1.4.sz.mell.'!H117</f>
        <v>0</v>
      </c>
      <c r="I117" s="1025"/>
    </row>
    <row r="118" spans="1:9" ht="12" customHeight="1" x14ac:dyDescent="0.3">
      <c r="A118" s="31" t="s">
        <v>533</v>
      </c>
      <c r="B118" s="140" t="s">
        <v>282</v>
      </c>
      <c r="C118" s="6" t="s">
        <v>578</v>
      </c>
      <c r="D118" s="16">
        <f>'1.2.sz.mell.'!D118+'1.3.sz.mell.'!D118+'1.4.sz.mell.'!D118</f>
        <v>0</v>
      </c>
      <c r="E118" s="16">
        <f>'1.2.sz.mell.'!E118+'1.3.sz.mell.'!E118+'1.4.sz.mell.'!E118</f>
        <v>0</v>
      </c>
      <c r="F118" s="16">
        <f>'1.2.sz.mell.'!F118+'1.3.sz.mell.'!F118+'1.4.sz.mell.'!F118</f>
        <v>0</v>
      </c>
      <c r="G118" s="16">
        <f>'1.2.sz.mell.'!G118+'1.3.sz.mell.'!G118+'1.4.sz.mell.'!G118</f>
        <v>0</v>
      </c>
      <c r="H118" s="16">
        <f>'1.2.sz.mell.'!H118+'1.3.sz.mell.'!H118+'1.4.sz.mell.'!H118</f>
        <v>0</v>
      </c>
      <c r="I118" s="1025"/>
    </row>
    <row r="119" spans="1:9" ht="12" customHeight="1" thickBot="1" x14ac:dyDescent="0.35">
      <c r="A119" s="31" t="s">
        <v>580</v>
      </c>
      <c r="B119" s="146" t="s">
        <v>283</v>
      </c>
      <c r="C119" s="17" t="s">
        <v>579</v>
      </c>
      <c r="D119" s="16">
        <f>'1.2.sz.mell.'!D119+'1.3.sz.mell.'!D119+'1.4.sz.mell.'!D119</f>
        <v>0</v>
      </c>
      <c r="E119" s="16">
        <f>'1.2.sz.mell.'!E119+'1.3.sz.mell.'!E119+'1.4.sz.mell.'!E119</f>
        <v>0</v>
      </c>
      <c r="F119" s="16">
        <f>'1.2.sz.mell.'!F119+'1.3.sz.mell.'!F119+'1.4.sz.mell.'!F119</f>
        <v>0</v>
      </c>
      <c r="G119" s="16">
        <f>'1.2.sz.mell.'!G119+'1.3.sz.mell.'!G119+'1.4.sz.mell.'!G119</f>
        <v>0</v>
      </c>
      <c r="H119" s="16">
        <f>'1.2.sz.mell.'!H119+'1.3.sz.mell.'!H119+'1.4.sz.mell.'!H119</f>
        <v>0</v>
      </c>
      <c r="I119" s="1025"/>
    </row>
    <row r="120" spans="1:9" ht="12" customHeight="1" thickBot="1" x14ac:dyDescent="0.35">
      <c r="A120" s="28" t="s">
        <v>146</v>
      </c>
      <c r="B120" s="139"/>
      <c r="C120" s="8" t="s">
        <v>147</v>
      </c>
      <c r="D120" s="18">
        <f>SUM(D121:D125)</f>
        <v>30030251</v>
      </c>
      <c r="E120" s="18">
        <f t="shared" ref="E120:G120" si="45">SUM(E121:E125)</f>
        <v>30030251</v>
      </c>
      <c r="F120" s="18">
        <f t="shared" si="45"/>
        <v>0</v>
      </c>
      <c r="G120" s="18">
        <f t="shared" si="45"/>
        <v>30030251</v>
      </c>
      <c r="H120" s="18">
        <f t="shared" ref="H120" si="46">SUM(H121:H125)</f>
        <v>30030251</v>
      </c>
      <c r="I120" s="1015">
        <f t="shared" si="34"/>
        <v>100</v>
      </c>
    </row>
    <row r="121" spans="1:9" ht="12" customHeight="1" x14ac:dyDescent="0.3">
      <c r="A121" s="31" t="s">
        <v>79</v>
      </c>
      <c r="B121" s="140" t="s">
        <v>284</v>
      </c>
      <c r="C121" s="6" t="s">
        <v>148</v>
      </c>
      <c r="D121" s="16">
        <f>'1.2.sz.mell.'!D121+'1.3.sz.mell.'!D121+'1.4.sz.mell.'!D121</f>
        <v>0</v>
      </c>
      <c r="E121" s="16">
        <f>'1.2.sz.mell.'!E121+'1.3.sz.mell.'!E121+'1.4.sz.mell.'!E121</f>
        <v>0</v>
      </c>
      <c r="F121" s="16">
        <f>'1.2.sz.mell.'!F121+'1.3.sz.mell.'!F121+'1.4.sz.mell.'!F121</f>
        <v>0</v>
      </c>
      <c r="G121" s="16">
        <f>'1.2.sz.mell.'!G121+'1.3.sz.mell.'!G121+'1.4.sz.mell.'!G121</f>
        <v>0</v>
      </c>
      <c r="H121" s="16">
        <f>'1.2.sz.mell.'!H121+'1.3.sz.mell.'!H121+'1.4.sz.mell.'!H121</f>
        <v>0</v>
      </c>
      <c r="I121" s="1025"/>
    </row>
    <row r="122" spans="1:9" ht="12" customHeight="1" x14ac:dyDescent="0.3">
      <c r="A122" s="31" t="s">
        <v>80</v>
      </c>
      <c r="B122" s="140" t="s">
        <v>285</v>
      </c>
      <c r="C122" s="6" t="s">
        <v>149</v>
      </c>
      <c r="D122" s="16">
        <f>'1.2.sz.mell.'!D122+'1.3.sz.mell.'!D122+'1.4.sz.mell.'!D122</f>
        <v>30030251</v>
      </c>
      <c r="E122" s="16">
        <f>'1.2.sz.mell.'!E122+'1.3.sz.mell.'!E122+'1.4.sz.mell.'!E122</f>
        <v>30030251</v>
      </c>
      <c r="F122" s="16">
        <f>'1.2.sz.mell.'!F122+'1.3.sz.mell.'!F122+'1.4.sz.mell.'!F122</f>
        <v>0</v>
      </c>
      <c r="G122" s="16">
        <f>'1.2.sz.mell.'!G122+'1.3.sz.mell.'!G122+'1.4.sz.mell.'!G122</f>
        <v>30030251</v>
      </c>
      <c r="H122" s="16">
        <f>'1.2.sz.mell.'!H122+'1.3.sz.mell.'!H122+'1.4.sz.mell.'!H122</f>
        <v>30030251</v>
      </c>
      <c r="I122" s="1025">
        <f t="shared" si="34"/>
        <v>100</v>
      </c>
    </row>
    <row r="123" spans="1:9" ht="12" customHeight="1" x14ac:dyDescent="0.3">
      <c r="A123" s="31" t="s">
        <v>81</v>
      </c>
      <c r="B123" s="140" t="s">
        <v>286</v>
      </c>
      <c r="C123" s="6" t="s">
        <v>581</v>
      </c>
      <c r="D123" s="16">
        <f>'1.2.sz.mell.'!D123+'1.3.sz.mell.'!D123+'1.4.sz.mell.'!D123</f>
        <v>0</v>
      </c>
      <c r="E123" s="16">
        <f>'1.2.sz.mell.'!E123+'1.3.sz.mell.'!E123+'1.4.sz.mell.'!E123</f>
        <v>0</v>
      </c>
      <c r="F123" s="16">
        <f>'1.2.sz.mell.'!F123+'1.3.sz.mell.'!F123+'1.4.sz.mell.'!F123</f>
        <v>0</v>
      </c>
      <c r="G123" s="16">
        <f>'1.2.sz.mell.'!G123+'1.3.sz.mell.'!G123+'1.4.sz.mell.'!G123</f>
        <v>0</v>
      </c>
      <c r="H123" s="16">
        <f>'1.2.sz.mell.'!H123+'1.3.sz.mell.'!H123+'1.4.sz.mell.'!H123</f>
        <v>0</v>
      </c>
      <c r="I123" s="1025"/>
    </row>
    <row r="124" spans="1:9" ht="12" customHeight="1" x14ac:dyDescent="0.3">
      <c r="A124" s="31" t="s">
        <v>506</v>
      </c>
      <c r="B124" s="140" t="s">
        <v>287</v>
      </c>
      <c r="C124" s="6" t="s">
        <v>228</v>
      </c>
      <c r="D124" s="16">
        <f>'1.2.sz.mell.'!D124+'1.3.sz.mell.'!D124+'1.4.sz.mell.'!D124</f>
        <v>0</v>
      </c>
      <c r="E124" s="16">
        <f>'1.2.sz.mell.'!E124+'1.3.sz.mell.'!E124+'1.4.sz.mell.'!E124</f>
        <v>0</v>
      </c>
      <c r="F124" s="16">
        <f>'1.2.sz.mell.'!F124+'1.3.sz.mell.'!F124+'1.4.sz.mell.'!F124</f>
        <v>0</v>
      </c>
      <c r="G124" s="16">
        <f>'1.2.sz.mell.'!G124+'1.3.sz.mell.'!G124+'1.4.sz.mell.'!G124</f>
        <v>0</v>
      </c>
      <c r="H124" s="16">
        <f>'1.2.sz.mell.'!H124+'1.3.sz.mell.'!H124+'1.4.sz.mell.'!H124</f>
        <v>0</v>
      </c>
      <c r="I124" s="1025"/>
    </row>
    <row r="125" spans="1:9" ht="12" customHeight="1" thickBot="1" x14ac:dyDescent="0.35">
      <c r="A125" s="31" t="s">
        <v>507</v>
      </c>
      <c r="B125" s="146" t="s">
        <v>597</v>
      </c>
      <c r="C125" s="17" t="s">
        <v>596</v>
      </c>
      <c r="D125" s="150">
        <f>'1.2.sz.mell.'!D125+'1.3.sz.mell.'!D125+'1.4.sz.mell.'!D125</f>
        <v>0</v>
      </c>
      <c r="E125" s="150">
        <f>'1.2.sz.mell.'!E125+'1.3.sz.mell.'!E125+'1.4.sz.mell.'!E125</f>
        <v>0</v>
      </c>
      <c r="F125" s="150">
        <f>'1.2.sz.mell.'!F125+'1.3.sz.mell.'!F125+'1.4.sz.mell.'!F125</f>
        <v>0</v>
      </c>
      <c r="G125" s="150">
        <f>'1.2.sz.mell.'!G125+'1.3.sz.mell.'!G125+'1.4.sz.mell.'!G125</f>
        <v>0</v>
      </c>
      <c r="H125" s="150">
        <f>'1.2.sz.mell.'!H125+'1.3.sz.mell.'!H125+'1.4.sz.mell.'!H125</f>
        <v>0</v>
      </c>
      <c r="I125" s="1026"/>
    </row>
    <row r="126" spans="1:9" ht="12" customHeight="1" thickBot="1" x14ac:dyDescent="0.35">
      <c r="A126" s="28" t="s">
        <v>83</v>
      </c>
      <c r="B126" s="139" t="s">
        <v>288</v>
      </c>
      <c r="C126" s="8" t="s">
        <v>150</v>
      </c>
      <c r="D126" s="69">
        <f>+D127+D128+D130+D131</f>
        <v>0</v>
      </c>
      <c r="E126" s="69">
        <f t="shared" ref="E126:G126" si="47">+E127+E128+E130+E131</f>
        <v>0</v>
      </c>
      <c r="F126" s="69">
        <f t="shared" si="47"/>
        <v>0</v>
      </c>
      <c r="G126" s="69">
        <f t="shared" si="47"/>
        <v>0</v>
      </c>
      <c r="H126" s="69">
        <f t="shared" ref="H126" si="48">+H127+H128+H130+H131</f>
        <v>0</v>
      </c>
      <c r="I126" s="1027"/>
    </row>
    <row r="127" spans="1:9" ht="12" customHeight="1" x14ac:dyDescent="0.3">
      <c r="A127" s="31" t="s">
        <v>515</v>
      </c>
      <c r="B127" s="140" t="s">
        <v>289</v>
      </c>
      <c r="C127" s="6" t="s">
        <v>582</v>
      </c>
      <c r="D127" s="16">
        <f>'1.2.sz.mell.'!D127+'1.3.sz.mell.'!D127+'1.4.sz.mell.'!D127</f>
        <v>0</v>
      </c>
      <c r="E127" s="16">
        <f>'1.2.sz.mell.'!E127+'1.3.sz.mell.'!E127+'1.4.sz.mell.'!E127</f>
        <v>0</v>
      </c>
      <c r="F127" s="16">
        <f>'1.2.sz.mell.'!F127+'1.3.sz.mell.'!F127+'1.4.sz.mell.'!F127</f>
        <v>0</v>
      </c>
      <c r="G127" s="16">
        <f>'1.2.sz.mell.'!G127+'1.3.sz.mell.'!G127+'1.4.sz.mell.'!G127</f>
        <v>0</v>
      </c>
      <c r="H127" s="16">
        <f>'1.2.sz.mell.'!H127+'1.3.sz.mell.'!H127+'1.4.sz.mell.'!H127</f>
        <v>0</v>
      </c>
      <c r="I127" s="1025"/>
    </row>
    <row r="128" spans="1:9" ht="12" customHeight="1" x14ac:dyDescent="0.3">
      <c r="A128" s="31" t="s">
        <v>516</v>
      </c>
      <c r="B128" s="140" t="s">
        <v>290</v>
      </c>
      <c r="C128" s="6" t="s">
        <v>583</v>
      </c>
      <c r="D128" s="16">
        <f>'1.2.sz.mell.'!D128+'1.3.sz.mell.'!D128+'1.4.sz.mell.'!D128</f>
        <v>0</v>
      </c>
      <c r="E128" s="16">
        <f>'1.2.sz.mell.'!E128+'1.3.sz.mell.'!E128+'1.4.sz.mell.'!E128</f>
        <v>0</v>
      </c>
      <c r="F128" s="16">
        <f>'1.2.sz.mell.'!F128+'1.3.sz.mell.'!F128+'1.4.sz.mell.'!F128</f>
        <v>0</v>
      </c>
      <c r="G128" s="16">
        <f>'1.2.sz.mell.'!G128+'1.3.sz.mell.'!G128+'1.4.sz.mell.'!G128</f>
        <v>0</v>
      </c>
      <c r="H128" s="16">
        <f>'1.2.sz.mell.'!H128+'1.3.sz.mell.'!H128+'1.4.sz.mell.'!H128</f>
        <v>0</v>
      </c>
      <c r="I128" s="1025"/>
    </row>
    <row r="129" spans="1:11" ht="12" customHeight="1" x14ac:dyDescent="0.3">
      <c r="A129" s="31" t="s">
        <v>517</v>
      </c>
      <c r="B129" s="140" t="s">
        <v>291</v>
      </c>
      <c r="C129" s="6" t="s">
        <v>584</v>
      </c>
      <c r="D129" s="16">
        <f>'1.2.sz.mell.'!D129+'1.3.sz.mell.'!D129+'1.4.sz.mell.'!D129</f>
        <v>0</v>
      </c>
      <c r="E129" s="16">
        <f>'1.2.sz.mell.'!E129+'1.3.sz.mell.'!E129+'1.4.sz.mell.'!E129</f>
        <v>0</v>
      </c>
      <c r="F129" s="16">
        <f>'1.2.sz.mell.'!F129+'1.3.sz.mell.'!F129+'1.4.sz.mell.'!F129</f>
        <v>0</v>
      </c>
      <c r="G129" s="16">
        <f>'1.2.sz.mell.'!G129+'1.3.sz.mell.'!G129+'1.4.sz.mell.'!G129</f>
        <v>0</v>
      </c>
      <c r="H129" s="16">
        <f>'1.2.sz.mell.'!H129+'1.3.sz.mell.'!H129+'1.4.sz.mell.'!H129</f>
        <v>0</v>
      </c>
      <c r="I129" s="1025"/>
    </row>
    <row r="130" spans="1:11" ht="12" customHeight="1" x14ac:dyDescent="0.3">
      <c r="A130" s="31" t="s">
        <v>518</v>
      </c>
      <c r="B130" s="140" t="s">
        <v>292</v>
      </c>
      <c r="C130" s="6" t="s">
        <v>585</v>
      </c>
      <c r="D130" s="16">
        <f>'1.2.sz.mell.'!D130+'1.3.sz.mell.'!D130+'1.4.sz.mell.'!D130</f>
        <v>0</v>
      </c>
      <c r="E130" s="16">
        <f>'1.2.sz.mell.'!E130+'1.3.sz.mell.'!E130+'1.4.sz.mell.'!E130</f>
        <v>0</v>
      </c>
      <c r="F130" s="16">
        <f>'1.2.sz.mell.'!F130+'1.3.sz.mell.'!F130+'1.4.sz.mell.'!F130</f>
        <v>0</v>
      </c>
      <c r="G130" s="16">
        <f>'1.2.sz.mell.'!G130+'1.3.sz.mell.'!G130+'1.4.sz.mell.'!G130</f>
        <v>0</v>
      </c>
      <c r="H130" s="16">
        <f>'1.2.sz.mell.'!H130+'1.3.sz.mell.'!H130+'1.4.sz.mell.'!H130</f>
        <v>0</v>
      </c>
      <c r="I130" s="1025"/>
    </row>
    <row r="131" spans="1:11" ht="12" customHeight="1" thickBot="1" x14ac:dyDescent="0.35">
      <c r="A131" s="64" t="s">
        <v>519</v>
      </c>
      <c r="B131" s="140" t="s">
        <v>598</v>
      </c>
      <c r="C131" s="17" t="s">
        <v>586</v>
      </c>
      <c r="D131" s="68">
        <f>'1.2.sz.mell.'!D131+'1.3.sz.mell.'!D131+'1.4.sz.mell.'!D131</f>
        <v>0</v>
      </c>
      <c r="E131" s="68">
        <f>'1.2.sz.mell.'!E131+'1.3.sz.mell.'!E131+'1.4.sz.mell.'!E131</f>
        <v>0</v>
      </c>
      <c r="F131" s="68">
        <f>'1.2.sz.mell.'!F131+'1.3.sz.mell.'!F131+'1.4.sz.mell.'!F131</f>
        <v>0</v>
      </c>
      <c r="G131" s="68">
        <f>'1.2.sz.mell.'!G131+'1.3.sz.mell.'!G131+'1.4.sz.mell.'!G131</f>
        <v>0</v>
      </c>
      <c r="H131" s="68">
        <f>'1.2.sz.mell.'!H131+'1.3.sz.mell.'!H131+'1.4.sz.mell.'!H131</f>
        <v>0</v>
      </c>
      <c r="I131" s="1028"/>
    </row>
    <row r="132" spans="1:11" ht="12" customHeight="1" thickBot="1" x14ac:dyDescent="0.35">
      <c r="A132" s="346" t="s">
        <v>537</v>
      </c>
      <c r="B132" s="347" t="s">
        <v>592</v>
      </c>
      <c r="C132" s="8" t="s">
        <v>587</v>
      </c>
      <c r="D132" s="341"/>
      <c r="E132" s="341"/>
      <c r="F132" s="341"/>
      <c r="G132" s="341"/>
      <c r="H132" s="341"/>
      <c r="I132" s="1029"/>
    </row>
    <row r="133" spans="1:11" ht="12" customHeight="1" thickBot="1" x14ac:dyDescent="0.35">
      <c r="A133" s="346" t="s">
        <v>538</v>
      </c>
      <c r="B133" s="347" t="s">
        <v>593</v>
      </c>
      <c r="C133" s="8" t="s">
        <v>588</v>
      </c>
      <c r="D133" s="341"/>
      <c r="E133" s="341"/>
      <c r="F133" s="341"/>
      <c r="G133" s="341"/>
      <c r="H133" s="341"/>
      <c r="I133" s="1029"/>
    </row>
    <row r="134" spans="1:11" ht="15" customHeight="1" thickBot="1" x14ac:dyDescent="0.35">
      <c r="A134" s="28" t="s">
        <v>169</v>
      </c>
      <c r="B134" s="139" t="s">
        <v>594</v>
      </c>
      <c r="C134" s="8" t="s">
        <v>590</v>
      </c>
      <c r="D134" s="70">
        <f>+D109+D113+D120+D126</f>
        <v>40675251</v>
      </c>
      <c r="E134" s="70">
        <f t="shared" ref="E134:G134" si="49">+E109+E113+E120+E126</f>
        <v>40675251</v>
      </c>
      <c r="F134" s="70">
        <f t="shared" si="49"/>
        <v>0</v>
      </c>
      <c r="G134" s="70">
        <f t="shared" si="49"/>
        <v>40675251</v>
      </c>
      <c r="H134" s="70">
        <f t="shared" ref="H134" si="50">+H109+H113+H120+H126</f>
        <v>40675051</v>
      </c>
      <c r="I134" s="1030">
        <f t="shared" si="34"/>
        <v>99.999508300514236</v>
      </c>
      <c r="J134" s="71"/>
      <c r="K134" s="71"/>
    </row>
    <row r="135" spans="1:11" s="30" customFormat="1" ht="13.05" customHeight="1" thickBot="1" x14ac:dyDescent="0.3">
      <c r="A135" s="72" t="s">
        <v>170</v>
      </c>
      <c r="B135" s="147"/>
      <c r="C135" s="73" t="s">
        <v>589</v>
      </c>
      <c r="D135" s="70">
        <f>+D108+D134</f>
        <v>5387925479</v>
      </c>
      <c r="E135" s="70">
        <f t="shared" ref="E135:G135" si="51">+E108+E134</f>
        <v>5744575596</v>
      </c>
      <c r="F135" s="70">
        <f t="shared" si="51"/>
        <v>68053501</v>
      </c>
      <c r="G135" s="70">
        <f t="shared" si="51"/>
        <v>5812629097</v>
      </c>
      <c r="H135" s="70">
        <f t="shared" ref="H135" si="52">+H108+H134</f>
        <v>3434134103</v>
      </c>
      <c r="I135" s="1030">
        <f t="shared" si="34"/>
        <v>59.080564847538909</v>
      </c>
    </row>
    <row r="136" spans="1:11" ht="7.5" customHeight="1" x14ac:dyDescent="0.3"/>
    <row r="137" spans="1:11" x14ac:dyDescent="0.3">
      <c r="A137" s="1045" t="s">
        <v>153</v>
      </c>
      <c r="B137" s="1045"/>
      <c r="C137" s="1045"/>
      <c r="D137" s="1045"/>
      <c r="E137" s="373"/>
      <c r="F137" s="373"/>
      <c r="G137" s="373"/>
      <c r="H137" s="19"/>
      <c r="I137" s="19"/>
    </row>
    <row r="138" spans="1:11" ht="15" customHeight="1" thickBot="1" x14ac:dyDescent="0.35">
      <c r="A138" s="1042" t="s">
        <v>154</v>
      </c>
      <c r="B138" s="1042"/>
      <c r="C138" s="1042"/>
      <c r="D138" s="20"/>
      <c r="E138" s="20" t="s">
        <v>595</v>
      </c>
      <c r="F138" s="20"/>
      <c r="G138" s="20" t="s">
        <v>595</v>
      </c>
      <c r="H138" s="20"/>
      <c r="I138" s="20"/>
    </row>
    <row r="139" spans="1:11" ht="13.5" customHeight="1" thickBot="1" x14ac:dyDescent="0.35">
      <c r="A139" s="28">
        <v>1</v>
      </c>
      <c r="B139" s="139"/>
      <c r="C139" s="65" t="s">
        <v>155</v>
      </c>
      <c r="D139" s="15">
        <f>+D61-D108</f>
        <v>-1661939607</v>
      </c>
      <c r="E139" s="15">
        <f t="shared" ref="E139" si="53">+E61-E108</f>
        <v>-1844939607</v>
      </c>
      <c r="F139" s="15">
        <f t="shared" ref="F139:G139" si="54">+F61-F108</f>
        <v>0</v>
      </c>
      <c r="G139" s="15">
        <f t="shared" si="54"/>
        <v>-1844939607</v>
      </c>
      <c r="H139" s="15">
        <f t="shared" ref="H139:I139" si="55">+H61-H108</f>
        <v>-340093705</v>
      </c>
      <c r="I139" s="15">
        <f t="shared" si="55"/>
        <v>18.960639358804428</v>
      </c>
    </row>
    <row r="140" spans="1:11" ht="27.75" customHeight="1" thickBot="1" x14ac:dyDescent="0.35">
      <c r="A140" s="28" t="s">
        <v>17</v>
      </c>
      <c r="B140" s="139"/>
      <c r="C140" s="65" t="s">
        <v>156</v>
      </c>
      <c r="D140" s="15">
        <f>+D85-D134</f>
        <v>1661939607.3999999</v>
      </c>
      <c r="E140" s="15">
        <f t="shared" ref="E140" si="56">+E85-E134</f>
        <v>1844939607</v>
      </c>
      <c r="F140" s="15">
        <f t="shared" ref="F140:G140" si="57">+F85-F134</f>
        <v>0</v>
      </c>
      <c r="G140" s="15">
        <f t="shared" si="57"/>
        <v>1844939607</v>
      </c>
      <c r="H140" s="15">
        <f t="shared" ref="H140:I140" si="58">+H85-H134</f>
        <v>1691907210</v>
      </c>
      <c r="I140" s="15">
        <f t="shared" si="58"/>
        <v>-8.1153012128757638</v>
      </c>
    </row>
    <row r="142" spans="1:11" x14ac:dyDescent="0.3">
      <c r="D142" s="138">
        <f>D135-D86</f>
        <v>-0.39999961853027344</v>
      </c>
      <c r="E142" s="138">
        <f t="shared" ref="E142" si="59">E135-E86</f>
        <v>0</v>
      </c>
      <c r="F142" s="138">
        <f t="shared" ref="F142:G142" si="60">F135-F86</f>
        <v>0</v>
      </c>
      <c r="G142" s="138">
        <f t="shared" si="60"/>
        <v>0</v>
      </c>
      <c r="H142" s="138"/>
      <c r="I142" s="138"/>
    </row>
    <row r="143" spans="1:11" x14ac:dyDescent="0.3">
      <c r="H143" s="138"/>
      <c r="I143" s="138"/>
    </row>
  </sheetData>
  <mergeCells count="6">
    <mergeCell ref="A138:C138"/>
    <mergeCell ref="A1:D1"/>
    <mergeCell ref="A2:C2"/>
    <mergeCell ref="A88:D88"/>
    <mergeCell ref="A89:C89"/>
    <mergeCell ref="A137:D137"/>
  </mergeCells>
  <phoneticPr fontId="27" type="noConversion"/>
  <printOptions horizontalCentered="1"/>
  <pageMargins left="0.23622047244094491" right="0.23622047244094491" top="0.74803149606299213" bottom="0.47244094488188981" header="0.31496062992125984" footer="0.19685039370078741"/>
  <pageSetup paperSize="9" scale="62" fitToHeight="2" orientation="portrait" r:id="rId1"/>
  <headerFooter alignWithMargins="0">
    <oddHeader xml:space="preserve">&amp;C&amp;"Times New Roman CE,Félkövér"&amp;12BONYHÁD VÁROS ÖNKORMÁNYZATA
 2018. ÉVI KÖLTSÉGVETÉSÉNEK ÖSSZEVONT MÉRLEGE&amp;R&amp;"Times New Roman CE,Félkövér dőlt" 1.1. melléklet
</oddHeader>
  </headerFooter>
  <rowBreaks count="2" manualBreakCount="2">
    <brk id="66" max="8" man="1"/>
    <brk id="87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82"/>
  <sheetViews>
    <sheetView topLeftCell="A63" zoomScaleNormal="100" workbookViewId="0">
      <selection activeCell="G76" sqref="G76"/>
    </sheetView>
  </sheetViews>
  <sheetFormatPr defaultRowHeight="14.4" x14ac:dyDescent="0.3"/>
  <cols>
    <col min="1" max="1" width="4" bestFit="1" customWidth="1"/>
    <col min="2" max="2" width="16.21875" bestFit="1" customWidth="1"/>
    <col min="3" max="3" width="69.77734375" style="498" customWidth="1"/>
    <col min="4" max="4" width="23.77734375" style="498" customWidth="1"/>
    <col min="5" max="5" width="10.77734375" bestFit="1" customWidth="1"/>
    <col min="6" max="6" width="9.77734375" bestFit="1" customWidth="1"/>
    <col min="7" max="7" width="11.21875" bestFit="1" customWidth="1"/>
  </cols>
  <sheetData>
    <row r="1" spans="1:7" ht="27" x14ac:dyDescent="0.3">
      <c r="A1" s="491" t="s">
        <v>741</v>
      </c>
      <c r="B1" s="491" t="s">
        <v>742</v>
      </c>
      <c r="C1" s="491" t="s">
        <v>743</v>
      </c>
      <c r="D1" s="491" t="s">
        <v>744</v>
      </c>
      <c r="E1" s="492" t="s">
        <v>745</v>
      </c>
      <c r="F1" s="492" t="s">
        <v>746</v>
      </c>
      <c r="G1" s="492" t="s">
        <v>747</v>
      </c>
    </row>
    <row r="2" spans="1:7" ht="28.8" x14ac:dyDescent="0.3">
      <c r="A2" s="493" t="s">
        <v>748</v>
      </c>
      <c r="B2" s="494" t="s">
        <v>749</v>
      </c>
      <c r="C2" s="493" t="s">
        <v>750</v>
      </c>
      <c r="D2" s="493" t="s">
        <v>751</v>
      </c>
      <c r="E2" s="495">
        <v>4580000</v>
      </c>
      <c r="F2" s="495">
        <v>48.68</v>
      </c>
      <c r="G2" s="495">
        <v>222954400</v>
      </c>
    </row>
    <row r="3" spans="1:7" x14ac:dyDescent="0.3">
      <c r="A3" s="493" t="s">
        <v>752</v>
      </c>
      <c r="B3" s="494" t="s">
        <v>753</v>
      </c>
      <c r="C3" s="493" t="s">
        <v>754</v>
      </c>
      <c r="D3" s="493" t="s">
        <v>755</v>
      </c>
      <c r="E3" s="495" t="s">
        <v>756</v>
      </c>
      <c r="F3" s="495" t="s">
        <v>756</v>
      </c>
      <c r="G3" s="495">
        <v>222954400</v>
      </c>
    </row>
    <row r="4" spans="1:7" x14ac:dyDescent="0.3">
      <c r="A4" s="1082" t="s">
        <v>757</v>
      </c>
      <c r="B4" s="1082"/>
      <c r="C4" s="1082"/>
      <c r="D4" s="493"/>
      <c r="E4" s="495"/>
      <c r="F4" s="495"/>
      <c r="G4" s="495"/>
    </row>
    <row r="5" spans="1:7" x14ac:dyDescent="0.3">
      <c r="A5" s="493" t="s">
        <v>253</v>
      </c>
      <c r="B5" s="494" t="s">
        <v>758</v>
      </c>
      <c r="C5" s="493" t="s">
        <v>759</v>
      </c>
      <c r="D5" s="493" t="s">
        <v>755</v>
      </c>
      <c r="E5" s="495" t="s">
        <v>756</v>
      </c>
      <c r="F5" s="495" t="s">
        <v>756</v>
      </c>
      <c r="G5" s="495">
        <v>79065356</v>
      </c>
    </row>
    <row r="6" spans="1:7" x14ac:dyDescent="0.3">
      <c r="A6" s="493" t="s">
        <v>760</v>
      </c>
      <c r="B6" s="494" t="s">
        <v>761</v>
      </c>
      <c r="C6" s="493" t="s">
        <v>762</v>
      </c>
      <c r="D6" s="493" t="s">
        <v>763</v>
      </c>
      <c r="E6" s="495">
        <v>22300</v>
      </c>
      <c r="F6" s="495" t="s">
        <v>756</v>
      </c>
      <c r="G6" s="495">
        <v>16669250</v>
      </c>
    </row>
    <row r="7" spans="1:7" x14ac:dyDescent="0.3">
      <c r="A7" s="493" t="s">
        <v>764</v>
      </c>
      <c r="B7" s="494" t="s">
        <v>765</v>
      </c>
      <c r="C7" s="493" t="s">
        <v>766</v>
      </c>
      <c r="D7" s="493" t="s">
        <v>767</v>
      </c>
      <c r="E7" s="495" t="s">
        <v>756</v>
      </c>
      <c r="F7" s="495" t="s">
        <v>756</v>
      </c>
      <c r="G7" s="495">
        <v>40520000</v>
      </c>
    </row>
    <row r="8" spans="1:7" x14ac:dyDescent="0.3">
      <c r="A8" s="493" t="s">
        <v>768</v>
      </c>
      <c r="B8" s="494" t="s">
        <v>769</v>
      </c>
      <c r="C8" s="493" t="s">
        <v>770</v>
      </c>
      <c r="D8" s="493" t="s">
        <v>771</v>
      </c>
      <c r="E8" s="495" t="s">
        <v>756</v>
      </c>
      <c r="F8" s="495" t="s">
        <v>756</v>
      </c>
      <c r="G8" s="495">
        <v>721656</v>
      </c>
    </row>
    <row r="9" spans="1:7" x14ac:dyDescent="0.3">
      <c r="A9" s="493" t="s">
        <v>772</v>
      </c>
      <c r="B9" s="494" t="s">
        <v>773</v>
      </c>
      <c r="C9" s="493" t="s">
        <v>774</v>
      </c>
      <c r="D9" s="493" t="s">
        <v>767</v>
      </c>
      <c r="E9" s="495" t="s">
        <v>756</v>
      </c>
      <c r="F9" s="495" t="s">
        <v>756</v>
      </c>
      <c r="G9" s="495">
        <v>21154450</v>
      </c>
    </row>
    <row r="10" spans="1:7" x14ac:dyDescent="0.3">
      <c r="A10" s="493" t="s">
        <v>775</v>
      </c>
      <c r="B10" s="494" t="s">
        <v>776</v>
      </c>
      <c r="C10" s="493" t="s">
        <v>777</v>
      </c>
      <c r="D10" s="493" t="s">
        <v>755</v>
      </c>
      <c r="E10" s="495" t="s">
        <v>756</v>
      </c>
      <c r="F10" s="495" t="s">
        <v>756</v>
      </c>
      <c r="G10" s="495">
        <v>29392723</v>
      </c>
    </row>
    <row r="11" spans="1:7" ht="28.8" x14ac:dyDescent="0.3">
      <c r="A11" s="493" t="s">
        <v>537</v>
      </c>
      <c r="B11" s="494" t="s">
        <v>778</v>
      </c>
      <c r="C11" s="493" t="s">
        <v>779</v>
      </c>
      <c r="D11" s="493" t="s">
        <v>755</v>
      </c>
      <c r="E11" s="495">
        <v>22300</v>
      </c>
      <c r="F11" s="495" t="s">
        <v>756</v>
      </c>
      <c r="G11" s="495">
        <v>0</v>
      </c>
    </row>
    <row r="12" spans="1:7" x14ac:dyDescent="0.3">
      <c r="A12" s="493" t="s">
        <v>538</v>
      </c>
      <c r="B12" s="494" t="s">
        <v>780</v>
      </c>
      <c r="C12" s="493" t="s">
        <v>781</v>
      </c>
      <c r="D12" s="493" t="s">
        <v>755</v>
      </c>
      <c r="E12" s="495" t="s">
        <v>756</v>
      </c>
      <c r="F12" s="495" t="s">
        <v>756</v>
      </c>
      <c r="G12" s="495">
        <v>7516617</v>
      </c>
    </row>
    <row r="13" spans="1:7" x14ac:dyDescent="0.3">
      <c r="A13" s="493" t="s">
        <v>782</v>
      </c>
      <c r="B13" s="494" t="s">
        <v>783</v>
      </c>
      <c r="C13" s="493" t="s">
        <v>784</v>
      </c>
      <c r="D13" s="493" t="s">
        <v>755</v>
      </c>
      <c r="E13" s="495" t="s">
        <v>756</v>
      </c>
      <c r="F13" s="495" t="s">
        <v>756</v>
      </c>
      <c r="G13" s="495">
        <v>721656</v>
      </c>
    </row>
    <row r="14" spans="1:7" x14ac:dyDescent="0.3">
      <c r="A14" s="493" t="s">
        <v>785</v>
      </c>
      <c r="B14" s="494" t="s">
        <v>786</v>
      </c>
      <c r="C14" s="493" t="s">
        <v>787</v>
      </c>
      <c r="D14" s="493" t="s">
        <v>755</v>
      </c>
      <c r="E14" s="495" t="s">
        <v>756</v>
      </c>
      <c r="F14" s="495" t="s">
        <v>756</v>
      </c>
      <c r="G14" s="495">
        <v>21154450</v>
      </c>
    </row>
    <row r="15" spans="1:7" x14ac:dyDescent="0.3">
      <c r="A15" s="493" t="s">
        <v>788</v>
      </c>
      <c r="B15" s="494" t="s">
        <v>789</v>
      </c>
      <c r="C15" s="493" t="s">
        <v>790</v>
      </c>
      <c r="D15" s="493" t="s">
        <v>791</v>
      </c>
      <c r="E15" s="495">
        <v>2700</v>
      </c>
      <c r="F15" s="495" t="s">
        <v>756</v>
      </c>
      <c r="G15" s="495">
        <v>36255600</v>
      </c>
    </row>
    <row r="16" spans="1:7" x14ac:dyDescent="0.3">
      <c r="A16" s="493" t="s">
        <v>792</v>
      </c>
      <c r="B16" s="494" t="s">
        <v>793</v>
      </c>
      <c r="C16" s="493" t="s">
        <v>794</v>
      </c>
      <c r="D16" s="493" t="s">
        <v>755</v>
      </c>
      <c r="E16" s="495">
        <v>2700</v>
      </c>
      <c r="F16" s="495" t="s">
        <v>756</v>
      </c>
      <c r="G16" s="495">
        <v>0</v>
      </c>
    </row>
    <row r="17" spans="1:7" x14ac:dyDescent="0.3">
      <c r="A17" s="493" t="s">
        <v>795</v>
      </c>
      <c r="B17" s="494" t="s">
        <v>796</v>
      </c>
      <c r="C17" s="493" t="s">
        <v>797</v>
      </c>
      <c r="D17" s="493" t="s">
        <v>798</v>
      </c>
      <c r="E17" s="495">
        <v>2550</v>
      </c>
      <c r="F17" s="495" t="s">
        <v>756</v>
      </c>
      <c r="G17" s="495">
        <v>918000</v>
      </c>
    </row>
    <row r="18" spans="1:7" x14ac:dyDescent="0.3">
      <c r="A18" s="493" t="s">
        <v>799</v>
      </c>
      <c r="B18" s="494" t="s">
        <v>800</v>
      </c>
      <c r="C18" s="493" t="s">
        <v>801</v>
      </c>
      <c r="D18" s="493" t="s">
        <v>755</v>
      </c>
      <c r="E18" s="495">
        <v>2550</v>
      </c>
      <c r="F18" s="495" t="s">
        <v>756</v>
      </c>
      <c r="G18" s="495">
        <v>0</v>
      </c>
    </row>
    <row r="19" spans="1:7" x14ac:dyDescent="0.3">
      <c r="A19" s="493" t="s">
        <v>802</v>
      </c>
      <c r="B19" s="494" t="s">
        <v>803</v>
      </c>
      <c r="C19" s="493" t="s">
        <v>804</v>
      </c>
      <c r="D19" s="493" t="s">
        <v>805</v>
      </c>
      <c r="E19" s="495">
        <v>1</v>
      </c>
      <c r="F19" s="495" t="s">
        <v>756</v>
      </c>
      <c r="G19" s="495">
        <v>516900</v>
      </c>
    </row>
    <row r="20" spans="1:7" x14ac:dyDescent="0.3">
      <c r="A20" s="493" t="s">
        <v>806</v>
      </c>
      <c r="B20" s="494" t="s">
        <v>807</v>
      </c>
      <c r="C20" s="493" t="s">
        <v>808</v>
      </c>
      <c r="D20" s="493" t="s">
        <v>755</v>
      </c>
      <c r="E20" s="495">
        <v>1</v>
      </c>
      <c r="F20" s="495" t="s">
        <v>756</v>
      </c>
      <c r="G20" s="495">
        <v>516900</v>
      </c>
    </row>
    <row r="21" spans="1:7" x14ac:dyDescent="0.3">
      <c r="A21" s="493" t="s">
        <v>809</v>
      </c>
      <c r="B21" s="494" t="s">
        <v>810</v>
      </c>
      <c r="C21" s="493" t="s">
        <v>811</v>
      </c>
      <c r="D21" s="493" t="s">
        <v>755</v>
      </c>
      <c r="E21" s="495" t="s">
        <v>756</v>
      </c>
      <c r="F21" s="495" t="s">
        <v>756</v>
      </c>
      <c r="G21" s="495">
        <v>86846233</v>
      </c>
    </row>
    <row r="22" spans="1:7" x14ac:dyDescent="0.3">
      <c r="A22" s="493" t="s">
        <v>812</v>
      </c>
      <c r="B22" s="494" t="s">
        <v>813</v>
      </c>
      <c r="C22" s="493" t="s">
        <v>814</v>
      </c>
      <c r="D22" s="493" t="s">
        <v>755</v>
      </c>
      <c r="E22" s="495" t="s">
        <v>756</v>
      </c>
      <c r="F22" s="495" t="s">
        <v>756</v>
      </c>
      <c r="G22" s="495">
        <v>0</v>
      </c>
    </row>
    <row r="23" spans="1:7" ht="28.8" x14ac:dyDescent="0.3">
      <c r="A23" s="493" t="s">
        <v>815</v>
      </c>
      <c r="B23" s="494" t="s">
        <v>816</v>
      </c>
      <c r="C23" s="493" t="s">
        <v>817</v>
      </c>
      <c r="D23" s="493" t="s">
        <v>755</v>
      </c>
      <c r="E23" s="495" t="s">
        <v>756</v>
      </c>
      <c r="F23" s="495" t="s">
        <v>756</v>
      </c>
      <c r="G23" s="495">
        <v>252864023</v>
      </c>
    </row>
    <row r="24" spans="1:7" x14ac:dyDescent="0.3">
      <c r="A24" s="493" t="s">
        <v>818</v>
      </c>
      <c r="B24" s="494" t="s">
        <v>819</v>
      </c>
      <c r="C24" s="493" t="s">
        <v>820</v>
      </c>
      <c r="D24" s="493" t="s">
        <v>755</v>
      </c>
      <c r="E24" s="495" t="s">
        <v>756</v>
      </c>
      <c r="F24" s="495" t="s">
        <v>756</v>
      </c>
      <c r="G24" s="495">
        <v>0</v>
      </c>
    </row>
    <row r="25" spans="1:7" x14ac:dyDescent="0.3">
      <c r="A25" s="493" t="s">
        <v>821</v>
      </c>
      <c r="B25" s="494" t="s">
        <v>822</v>
      </c>
      <c r="C25" s="493" t="s">
        <v>823</v>
      </c>
      <c r="D25" s="493" t="s">
        <v>755</v>
      </c>
      <c r="E25" s="495" t="s">
        <v>756</v>
      </c>
      <c r="F25" s="495" t="s">
        <v>756</v>
      </c>
      <c r="G25" s="495">
        <v>0</v>
      </c>
    </row>
    <row r="26" spans="1:7" x14ac:dyDescent="0.3">
      <c r="A26" s="493" t="s">
        <v>824</v>
      </c>
      <c r="B26" s="494" t="s">
        <v>825</v>
      </c>
      <c r="C26" s="493" t="s">
        <v>826</v>
      </c>
      <c r="D26" s="493" t="s">
        <v>827</v>
      </c>
      <c r="E26" s="495">
        <v>100</v>
      </c>
      <c r="F26" s="495">
        <v>0</v>
      </c>
      <c r="G26" s="495">
        <v>0</v>
      </c>
    </row>
    <row r="27" spans="1:7" x14ac:dyDescent="0.3">
      <c r="A27" s="493" t="s">
        <v>828</v>
      </c>
      <c r="B27" s="494" t="s">
        <v>829</v>
      </c>
      <c r="C27" s="493" t="s">
        <v>830</v>
      </c>
      <c r="D27" s="493" t="s">
        <v>831</v>
      </c>
      <c r="E27" s="495">
        <v>2</v>
      </c>
      <c r="F27" s="495">
        <v>0</v>
      </c>
      <c r="G27" s="495">
        <v>0</v>
      </c>
    </row>
    <row r="28" spans="1:7" x14ac:dyDescent="0.3">
      <c r="A28" s="493" t="s">
        <v>832</v>
      </c>
      <c r="B28" s="494" t="s">
        <v>833</v>
      </c>
      <c r="C28" s="493" t="s">
        <v>834</v>
      </c>
      <c r="D28" s="493" t="s">
        <v>755</v>
      </c>
      <c r="E28" s="495" t="s">
        <v>756</v>
      </c>
      <c r="F28" s="495">
        <v>0</v>
      </c>
      <c r="G28" s="495">
        <v>0</v>
      </c>
    </row>
    <row r="29" spans="1:7" x14ac:dyDescent="0.3">
      <c r="A29" s="493" t="s">
        <v>835</v>
      </c>
      <c r="B29" s="494" t="s">
        <v>836</v>
      </c>
      <c r="C29" s="493" t="s">
        <v>837</v>
      </c>
      <c r="D29" s="493" t="s">
        <v>755</v>
      </c>
      <c r="E29" s="495" t="s">
        <v>756</v>
      </c>
      <c r="F29" s="495">
        <v>0</v>
      </c>
      <c r="G29" s="495">
        <v>2048700</v>
      </c>
    </row>
    <row r="30" spans="1:7" x14ac:dyDescent="0.3">
      <c r="A30" s="491" t="s">
        <v>838</v>
      </c>
      <c r="B30" s="496" t="s">
        <v>839</v>
      </c>
      <c r="C30" s="491" t="s">
        <v>840</v>
      </c>
      <c r="D30" s="491" t="s">
        <v>755</v>
      </c>
      <c r="E30" s="497" t="s">
        <v>756</v>
      </c>
      <c r="F30" s="497" t="s">
        <v>756</v>
      </c>
      <c r="G30" s="497">
        <v>254912723</v>
      </c>
    </row>
    <row r="31" spans="1:7" x14ac:dyDescent="0.3">
      <c r="A31" s="493"/>
      <c r="B31" s="494"/>
      <c r="C31" s="493"/>
      <c r="D31" s="493"/>
      <c r="E31" s="495"/>
      <c r="F31" s="495"/>
      <c r="G31" s="495"/>
    </row>
    <row r="32" spans="1:7" x14ac:dyDescent="0.3">
      <c r="A32" s="1082" t="s">
        <v>841</v>
      </c>
      <c r="B32" s="1082"/>
      <c r="C32" s="1082"/>
      <c r="D32" s="493"/>
      <c r="E32" s="495"/>
      <c r="F32" s="495"/>
      <c r="G32" s="495"/>
    </row>
    <row r="33" spans="1:7" x14ac:dyDescent="0.3">
      <c r="A33" s="1082" t="s">
        <v>842</v>
      </c>
      <c r="B33" s="1082"/>
      <c r="C33" s="1082"/>
      <c r="D33" s="493"/>
      <c r="E33" s="495"/>
      <c r="F33" s="495"/>
      <c r="G33" s="495"/>
    </row>
    <row r="34" spans="1:7" x14ac:dyDescent="0.3">
      <c r="A34" s="493" t="s">
        <v>843</v>
      </c>
      <c r="B34" s="494" t="s">
        <v>844</v>
      </c>
      <c r="C34" s="493" t="s">
        <v>845</v>
      </c>
      <c r="D34" s="493" t="s">
        <v>791</v>
      </c>
      <c r="E34" s="495">
        <v>4419000</v>
      </c>
      <c r="F34" s="495">
        <v>42.6</v>
      </c>
      <c r="G34" s="495">
        <v>125499600</v>
      </c>
    </row>
    <row r="35" spans="1:7" ht="28.8" x14ac:dyDescent="0.3">
      <c r="A35" s="493" t="s">
        <v>846</v>
      </c>
      <c r="B35" s="494" t="s">
        <v>847</v>
      </c>
      <c r="C35" s="493" t="s">
        <v>848</v>
      </c>
      <c r="D35" s="493" t="s">
        <v>791</v>
      </c>
      <c r="E35" s="495">
        <v>2205000</v>
      </c>
      <c r="F35" s="495">
        <v>29</v>
      </c>
      <c r="G35" s="495">
        <v>42630000</v>
      </c>
    </row>
    <row r="36" spans="1:7" ht="28.8" x14ac:dyDescent="0.3">
      <c r="A36" s="493" t="s">
        <v>849</v>
      </c>
      <c r="B36" s="494" t="s">
        <v>850</v>
      </c>
      <c r="C36" s="493" t="s">
        <v>851</v>
      </c>
      <c r="D36" s="493" t="s">
        <v>791</v>
      </c>
      <c r="E36" s="495">
        <v>4419000</v>
      </c>
      <c r="F36" s="495">
        <v>0</v>
      </c>
      <c r="G36" s="495">
        <v>0</v>
      </c>
    </row>
    <row r="37" spans="1:7" x14ac:dyDescent="0.3">
      <c r="A37" s="1082" t="s">
        <v>852</v>
      </c>
      <c r="B37" s="1082"/>
      <c r="C37" s="1082"/>
      <c r="D37" s="493"/>
      <c r="E37" s="495"/>
      <c r="F37" s="495"/>
      <c r="G37" s="495"/>
    </row>
    <row r="38" spans="1:7" x14ac:dyDescent="0.3">
      <c r="A38" s="493" t="s">
        <v>853</v>
      </c>
      <c r="B38" s="494" t="s">
        <v>854</v>
      </c>
      <c r="C38" s="493" t="s">
        <v>845</v>
      </c>
      <c r="D38" s="493" t="s">
        <v>791</v>
      </c>
      <c r="E38" s="495">
        <v>2209500</v>
      </c>
      <c r="F38" s="495">
        <v>0</v>
      </c>
      <c r="G38" s="495">
        <v>0</v>
      </c>
    </row>
    <row r="39" spans="1:7" ht="28.8" x14ac:dyDescent="0.3">
      <c r="A39" s="493" t="s">
        <v>855</v>
      </c>
      <c r="B39" s="494" t="s">
        <v>856</v>
      </c>
      <c r="C39" s="493" t="s">
        <v>848</v>
      </c>
      <c r="D39" s="493" t="s">
        <v>791</v>
      </c>
      <c r="E39" s="495">
        <v>1102500</v>
      </c>
      <c r="F39" s="495">
        <v>0</v>
      </c>
      <c r="G39" s="495">
        <v>0</v>
      </c>
    </row>
    <row r="40" spans="1:7" ht="28.8" x14ac:dyDescent="0.3">
      <c r="A40" s="493" t="s">
        <v>857</v>
      </c>
      <c r="B40" s="494" t="s">
        <v>858</v>
      </c>
      <c r="C40" s="493" t="s">
        <v>851</v>
      </c>
      <c r="D40" s="493" t="s">
        <v>791</v>
      </c>
      <c r="E40" s="495">
        <v>2209500</v>
      </c>
      <c r="F40" s="495">
        <v>0</v>
      </c>
      <c r="G40" s="495">
        <v>0</v>
      </c>
    </row>
    <row r="41" spans="1:7" x14ac:dyDescent="0.3">
      <c r="A41" s="1082" t="s">
        <v>859</v>
      </c>
      <c r="B41" s="1082"/>
      <c r="C41" s="1082"/>
      <c r="D41" s="493"/>
      <c r="E41" s="495"/>
      <c r="F41" s="495"/>
      <c r="G41" s="495"/>
    </row>
    <row r="42" spans="1:7" x14ac:dyDescent="0.3">
      <c r="A42" s="493" t="s">
        <v>860</v>
      </c>
      <c r="B42" s="494" t="s">
        <v>861</v>
      </c>
      <c r="C42" s="493" t="s">
        <v>845</v>
      </c>
      <c r="D42" s="493" t="s">
        <v>791</v>
      </c>
      <c r="E42" s="495">
        <v>4419000</v>
      </c>
      <c r="F42" s="495">
        <v>40.6</v>
      </c>
      <c r="G42" s="495">
        <v>59803800</v>
      </c>
    </row>
    <row r="43" spans="1:7" ht="28.8" x14ac:dyDescent="0.3">
      <c r="A43" s="493" t="s">
        <v>862</v>
      </c>
      <c r="B43" s="494" t="s">
        <v>863</v>
      </c>
      <c r="C43" s="493" t="s">
        <v>848</v>
      </c>
      <c r="D43" s="493" t="s">
        <v>791</v>
      </c>
      <c r="E43" s="495">
        <v>2205000</v>
      </c>
      <c r="F43" s="495">
        <v>29</v>
      </c>
      <c r="G43" s="495">
        <v>21315000</v>
      </c>
    </row>
    <row r="44" spans="1:7" ht="28.8" x14ac:dyDescent="0.3">
      <c r="A44" s="493" t="s">
        <v>864</v>
      </c>
      <c r="B44" s="494" t="s">
        <v>865</v>
      </c>
      <c r="C44" s="493" t="s">
        <v>851</v>
      </c>
      <c r="D44" s="493" t="s">
        <v>791</v>
      </c>
      <c r="E44" s="495">
        <v>4419000</v>
      </c>
      <c r="F44" s="495">
        <v>0</v>
      </c>
      <c r="G44" s="495">
        <v>0</v>
      </c>
    </row>
    <row r="45" spans="1:7" x14ac:dyDescent="0.3">
      <c r="A45" s="1082" t="s">
        <v>866</v>
      </c>
      <c r="B45" s="1082"/>
      <c r="C45" s="1082"/>
      <c r="D45" s="493"/>
      <c r="E45" s="495"/>
      <c r="F45" s="495"/>
      <c r="G45" s="495"/>
    </row>
    <row r="46" spans="1:7" x14ac:dyDescent="0.3">
      <c r="A46" s="493" t="s">
        <v>867</v>
      </c>
      <c r="B46" s="494" t="s">
        <v>868</v>
      </c>
      <c r="C46" s="493" t="s">
        <v>845</v>
      </c>
      <c r="D46" s="493" t="s">
        <v>791</v>
      </c>
      <c r="E46" s="495">
        <v>2209500</v>
      </c>
      <c r="F46" s="495">
        <v>0</v>
      </c>
      <c r="G46" s="495">
        <v>0</v>
      </c>
    </row>
    <row r="47" spans="1:7" ht="28.8" x14ac:dyDescent="0.3">
      <c r="A47" s="493" t="s">
        <v>869</v>
      </c>
      <c r="B47" s="494" t="s">
        <v>870</v>
      </c>
      <c r="C47" s="493" t="s">
        <v>848</v>
      </c>
      <c r="D47" s="493" t="s">
        <v>791</v>
      </c>
      <c r="E47" s="495">
        <v>1102500</v>
      </c>
      <c r="F47" s="495">
        <v>0</v>
      </c>
      <c r="G47" s="495">
        <v>0</v>
      </c>
    </row>
    <row r="48" spans="1:7" ht="28.8" x14ac:dyDescent="0.3">
      <c r="A48" s="493" t="s">
        <v>871</v>
      </c>
      <c r="B48" s="494" t="s">
        <v>872</v>
      </c>
      <c r="C48" s="493" t="s">
        <v>851</v>
      </c>
      <c r="D48" s="493" t="s">
        <v>791</v>
      </c>
      <c r="E48" s="495">
        <v>2209500</v>
      </c>
      <c r="F48" s="495">
        <v>0</v>
      </c>
      <c r="G48" s="495">
        <v>0</v>
      </c>
    </row>
    <row r="49" spans="1:7" x14ac:dyDescent="0.3">
      <c r="A49" s="1082" t="s">
        <v>873</v>
      </c>
      <c r="B49" s="1082"/>
      <c r="C49" s="1082"/>
      <c r="D49" s="493"/>
      <c r="E49" s="495"/>
      <c r="F49" s="495"/>
      <c r="G49" s="495"/>
    </row>
    <row r="50" spans="1:7" x14ac:dyDescent="0.3">
      <c r="A50" s="493" t="s">
        <v>874</v>
      </c>
      <c r="B50" s="494" t="s">
        <v>875</v>
      </c>
      <c r="C50" s="493" t="s">
        <v>876</v>
      </c>
      <c r="D50" s="493" t="s">
        <v>791</v>
      </c>
      <c r="E50" s="495">
        <v>81700</v>
      </c>
      <c r="F50" s="495">
        <v>483</v>
      </c>
      <c r="G50" s="495">
        <v>26307400</v>
      </c>
    </row>
    <row r="51" spans="1:7" x14ac:dyDescent="0.3">
      <c r="A51" s="493" t="s">
        <v>877</v>
      </c>
      <c r="B51" s="494" t="s">
        <v>878</v>
      </c>
      <c r="C51" s="493" t="s">
        <v>879</v>
      </c>
      <c r="D51" s="493" t="s">
        <v>791</v>
      </c>
      <c r="E51" s="495">
        <v>40850</v>
      </c>
      <c r="F51" s="495">
        <v>0</v>
      </c>
      <c r="G51" s="495">
        <v>0</v>
      </c>
    </row>
    <row r="52" spans="1:7" x14ac:dyDescent="0.3">
      <c r="A52" s="493" t="s">
        <v>880</v>
      </c>
      <c r="B52" s="494" t="s">
        <v>881</v>
      </c>
      <c r="C52" s="493" t="s">
        <v>876</v>
      </c>
      <c r="D52" s="493" t="s">
        <v>791</v>
      </c>
      <c r="E52" s="495">
        <v>81700</v>
      </c>
      <c r="F52" s="495">
        <v>467</v>
      </c>
      <c r="G52" s="495">
        <v>12717967</v>
      </c>
    </row>
    <row r="53" spans="1:7" x14ac:dyDescent="0.3">
      <c r="A53" s="493" t="s">
        <v>882</v>
      </c>
      <c r="B53" s="494" t="s">
        <v>883</v>
      </c>
      <c r="C53" s="493" t="s">
        <v>879</v>
      </c>
      <c r="D53" s="493" t="s">
        <v>791</v>
      </c>
      <c r="E53" s="495">
        <v>40850</v>
      </c>
      <c r="F53" s="495">
        <v>0</v>
      </c>
      <c r="G53" s="495">
        <v>0</v>
      </c>
    </row>
    <row r="54" spans="1:7" x14ac:dyDescent="0.3">
      <c r="A54" s="1082" t="s">
        <v>884</v>
      </c>
      <c r="B54" s="1082"/>
      <c r="C54" s="1082"/>
      <c r="D54" s="493"/>
      <c r="E54" s="495"/>
      <c r="F54" s="495"/>
      <c r="G54" s="495"/>
    </row>
    <row r="55" spans="1:7" x14ac:dyDescent="0.3">
      <c r="A55" s="493" t="s">
        <v>885</v>
      </c>
      <c r="B55" s="494" t="s">
        <v>886</v>
      </c>
      <c r="C55" s="493" t="s">
        <v>887</v>
      </c>
      <c r="D55" s="493" t="s">
        <v>791</v>
      </c>
      <c r="E55" s="495">
        <v>189000</v>
      </c>
      <c r="F55" s="495">
        <v>0</v>
      </c>
      <c r="G55" s="495">
        <v>0</v>
      </c>
    </row>
    <row r="56" spans="1:7" x14ac:dyDescent="0.3">
      <c r="A56" s="493" t="s">
        <v>888</v>
      </c>
      <c r="B56" s="494" t="s">
        <v>889</v>
      </c>
      <c r="C56" s="493" t="s">
        <v>890</v>
      </c>
      <c r="D56" s="493" t="s">
        <v>791</v>
      </c>
      <c r="E56" s="495">
        <v>189000</v>
      </c>
      <c r="F56" s="495">
        <v>0</v>
      </c>
      <c r="G56" s="495">
        <v>0</v>
      </c>
    </row>
    <row r="57" spans="1:7" x14ac:dyDescent="0.3">
      <c r="A57" s="1082" t="s">
        <v>891</v>
      </c>
      <c r="B57" s="1082"/>
      <c r="C57" s="1082"/>
      <c r="D57" s="493"/>
      <c r="E57" s="495"/>
      <c r="F57" s="495"/>
      <c r="G57" s="495"/>
    </row>
    <row r="58" spans="1:7" x14ac:dyDescent="0.3">
      <c r="A58" s="1082" t="s">
        <v>876</v>
      </c>
      <c r="B58" s="1082"/>
      <c r="C58" s="1082"/>
      <c r="D58" s="493"/>
      <c r="E58" s="495"/>
      <c r="F58" s="495"/>
      <c r="G58" s="495"/>
    </row>
    <row r="59" spans="1:7" ht="28.8" x14ac:dyDescent="0.3">
      <c r="A59" s="493" t="s">
        <v>892</v>
      </c>
      <c r="B59" s="494" t="s">
        <v>893</v>
      </c>
      <c r="C59" s="493" t="s">
        <v>894</v>
      </c>
      <c r="D59" s="493" t="s">
        <v>791</v>
      </c>
      <c r="E59" s="495">
        <v>401000</v>
      </c>
      <c r="F59" s="495">
        <v>7</v>
      </c>
      <c r="G59" s="495">
        <v>2807000</v>
      </c>
    </row>
    <row r="60" spans="1:7" ht="43.2" x14ac:dyDescent="0.3">
      <c r="A60" s="493" t="s">
        <v>895</v>
      </c>
      <c r="B60" s="494" t="s">
        <v>896</v>
      </c>
      <c r="C60" s="493" t="s">
        <v>897</v>
      </c>
      <c r="D60" s="493" t="s">
        <v>791</v>
      </c>
      <c r="E60" s="495">
        <v>367584</v>
      </c>
      <c r="F60" s="495">
        <v>1</v>
      </c>
      <c r="G60" s="495">
        <v>367584</v>
      </c>
    </row>
    <row r="61" spans="1:7" ht="28.8" x14ac:dyDescent="0.3">
      <c r="A61" s="493" t="s">
        <v>898</v>
      </c>
      <c r="B61" s="494" t="s">
        <v>899</v>
      </c>
      <c r="C61" s="493" t="s">
        <v>900</v>
      </c>
      <c r="D61" s="493" t="s">
        <v>791</v>
      </c>
      <c r="E61" s="495">
        <v>1463000</v>
      </c>
      <c r="F61" s="495">
        <v>1</v>
      </c>
      <c r="G61" s="495">
        <v>1463000</v>
      </c>
    </row>
    <row r="62" spans="1:7" ht="43.2" x14ac:dyDescent="0.3">
      <c r="A62" s="493" t="s">
        <v>901</v>
      </c>
      <c r="B62" s="494" t="s">
        <v>902</v>
      </c>
      <c r="C62" s="493" t="s">
        <v>903</v>
      </c>
      <c r="D62" s="493" t="s">
        <v>791</v>
      </c>
      <c r="E62" s="495">
        <v>1341084</v>
      </c>
      <c r="F62" s="495">
        <v>0</v>
      </c>
      <c r="G62" s="495">
        <v>0</v>
      </c>
    </row>
    <row r="63" spans="1:7" ht="28.8" x14ac:dyDescent="0.3">
      <c r="A63" s="493" t="s">
        <v>904</v>
      </c>
      <c r="B63" s="494" t="s">
        <v>905</v>
      </c>
      <c r="C63" s="493" t="s">
        <v>906</v>
      </c>
      <c r="D63" s="493" t="s">
        <v>791</v>
      </c>
      <c r="E63" s="495">
        <v>439000</v>
      </c>
      <c r="F63" s="495">
        <v>0</v>
      </c>
      <c r="G63" s="495">
        <v>0</v>
      </c>
    </row>
    <row r="64" spans="1:7" ht="43.2" x14ac:dyDescent="0.3">
      <c r="A64" s="493" t="s">
        <v>907</v>
      </c>
      <c r="B64" s="494" t="s">
        <v>908</v>
      </c>
      <c r="C64" s="493" t="s">
        <v>909</v>
      </c>
      <c r="D64" s="493" t="s">
        <v>791</v>
      </c>
      <c r="E64" s="495">
        <v>402418</v>
      </c>
      <c r="F64" s="495">
        <v>0</v>
      </c>
      <c r="G64" s="495">
        <v>0</v>
      </c>
    </row>
    <row r="65" spans="1:7" ht="43.2" x14ac:dyDescent="0.3">
      <c r="A65" s="493" t="s">
        <v>910</v>
      </c>
      <c r="B65" s="494" t="s">
        <v>911</v>
      </c>
      <c r="C65" s="493" t="s">
        <v>912</v>
      </c>
      <c r="D65" s="493" t="s">
        <v>791</v>
      </c>
      <c r="E65" s="495">
        <v>1611000</v>
      </c>
      <c r="F65" s="495">
        <v>0</v>
      </c>
      <c r="G65" s="495">
        <v>0</v>
      </c>
    </row>
    <row r="66" spans="1:7" ht="43.2" x14ac:dyDescent="0.3">
      <c r="A66" s="493" t="s">
        <v>913</v>
      </c>
      <c r="B66" s="494" t="s">
        <v>914</v>
      </c>
      <c r="C66" s="493" t="s">
        <v>915</v>
      </c>
      <c r="D66" s="493" t="s">
        <v>791</v>
      </c>
      <c r="E66" s="495">
        <v>1476750</v>
      </c>
      <c r="F66" s="495">
        <v>0</v>
      </c>
      <c r="G66" s="495">
        <v>0</v>
      </c>
    </row>
    <row r="67" spans="1:7" x14ac:dyDescent="0.3">
      <c r="A67" s="1082" t="s">
        <v>879</v>
      </c>
      <c r="B67" s="1082"/>
      <c r="C67" s="1082"/>
      <c r="D67" s="493"/>
      <c r="E67" s="495"/>
      <c r="F67" s="495"/>
      <c r="G67" s="495"/>
    </row>
    <row r="68" spans="1:7" ht="28.8" x14ac:dyDescent="0.3">
      <c r="A68" s="493" t="s">
        <v>916</v>
      </c>
      <c r="B68" s="494" t="s">
        <v>917</v>
      </c>
      <c r="C68" s="493" t="s">
        <v>894</v>
      </c>
      <c r="D68" s="493" t="s">
        <v>791</v>
      </c>
      <c r="E68" s="495">
        <v>200500</v>
      </c>
      <c r="F68" s="495">
        <v>0</v>
      </c>
      <c r="G68" s="495">
        <v>0</v>
      </c>
    </row>
    <row r="69" spans="1:7" ht="43.2" x14ac:dyDescent="0.3">
      <c r="A69" s="493" t="s">
        <v>918</v>
      </c>
      <c r="B69" s="494" t="s">
        <v>919</v>
      </c>
      <c r="C69" s="493" t="s">
        <v>897</v>
      </c>
      <c r="D69" s="493" t="s">
        <v>791</v>
      </c>
      <c r="E69" s="495">
        <v>183792</v>
      </c>
      <c r="F69" s="495">
        <v>0</v>
      </c>
      <c r="G69" s="495">
        <v>0</v>
      </c>
    </row>
    <row r="70" spans="1:7" ht="28.8" x14ac:dyDescent="0.3">
      <c r="A70" s="493" t="s">
        <v>920</v>
      </c>
      <c r="B70" s="494" t="s">
        <v>921</v>
      </c>
      <c r="C70" s="493" t="s">
        <v>900</v>
      </c>
      <c r="D70" s="493" t="s">
        <v>791</v>
      </c>
      <c r="E70" s="495">
        <v>731500</v>
      </c>
      <c r="F70" s="495">
        <v>0</v>
      </c>
      <c r="G70" s="495">
        <v>0</v>
      </c>
    </row>
    <row r="71" spans="1:7" ht="43.2" x14ac:dyDescent="0.3">
      <c r="A71" s="493" t="s">
        <v>922</v>
      </c>
      <c r="B71" s="494" t="s">
        <v>923</v>
      </c>
      <c r="C71" s="493" t="s">
        <v>903</v>
      </c>
      <c r="D71" s="493" t="s">
        <v>791</v>
      </c>
      <c r="E71" s="495">
        <v>670542</v>
      </c>
      <c r="F71" s="495">
        <v>0</v>
      </c>
      <c r="G71" s="495">
        <v>0</v>
      </c>
    </row>
    <row r="72" spans="1:7" ht="28.8" x14ac:dyDescent="0.3">
      <c r="A72" s="493" t="s">
        <v>924</v>
      </c>
      <c r="B72" s="494" t="s">
        <v>925</v>
      </c>
      <c r="C72" s="493" t="s">
        <v>906</v>
      </c>
      <c r="D72" s="493" t="s">
        <v>791</v>
      </c>
      <c r="E72" s="495">
        <v>219500</v>
      </c>
      <c r="F72" s="495">
        <v>0</v>
      </c>
      <c r="G72" s="495">
        <v>0</v>
      </c>
    </row>
    <row r="73" spans="1:7" ht="43.2" x14ac:dyDescent="0.3">
      <c r="A73" s="493" t="s">
        <v>926</v>
      </c>
      <c r="B73" s="494" t="s">
        <v>927</v>
      </c>
      <c r="C73" s="493" t="s">
        <v>909</v>
      </c>
      <c r="D73" s="493" t="s">
        <v>791</v>
      </c>
      <c r="E73" s="495">
        <v>201209</v>
      </c>
      <c r="F73" s="495">
        <v>0</v>
      </c>
      <c r="G73" s="495">
        <v>0</v>
      </c>
    </row>
    <row r="74" spans="1:7" ht="43.2" x14ac:dyDescent="0.3">
      <c r="A74" s="493" t="s">
        <v>928</v>
      </c>
      <c r="B74" s="494" t="s">
        <v>929</v>
      </c>
      <c r="C74" s="493" t="s">
        <v>912</v>
      </c>
      <c r="D74" s="493" t="s">
        <v>791</v>
      </c>
      <c r="E74" s="495">
        <v>805500</v>
      </c>
      <c r="F74" s="495">
        <v>0</v>
      </c>
      <c r="G74" s="495">
        <v>0</v>
      </c>
    </row>
    <row r="75" spans="1:7" ht="43.5" x14ac:dyDescent="0.3">
      <c r="A75" s="493" t="s">
        <v>930</v>
      </c>
      <c r="B75" s="494" t="s">
        <v>931</v>
      </c>
      <c r="C75" s="493" t="s">
        <v>915</v>
      </c>
      <c r="D75" s="493" t="s">
        <v>791</v>
      </c>
      <c r="E75" s="495">
        <v>738375</v>
      </c>
      <c r="F75" s="495">
        <v>0</v>
      </c>
      <c r="G75" s="495">
        <v>0</v>
      </c>
    </row>
    <row r="76" spans="1:7" x14ac:dyDescent="0.3">
      <c r="A76" s="491" t="s">
        <v>932</v>
      </c>
      <c r="B76" s="496" t="s">
        <v>933</v>
      </c>
      <c r="C76" s="491" t="s">
        <v>934</v>
      </c>
      <c r="D76" s="491" t="s">
        <v>755</v>
      </c>
      <c r="E76" s="497" t="s">
        <v>756</v>
      </c>
      <c r="F76" s="497" t="s">
        <v>756</v>
      </c>
      <c r="G76" s="497">
        <v>292911351</v>
      </c>
    </row>
    <row r="77" spans="1:7" x14ac:dyDescent="0.3">
      <c r="A77" s="493"/>
      <c r="B77" s="494"/>
      <c r="C77" s="493"/>
      <c r="D77" s="493"/>
      <c r="E77" s="495"/>
      <c r="F77" s="495"/>
      <c r="G77" s="495"/>
    </row>
    <row r="78" spans="1:7" x14ac:dyDescent="0.3">
      <c r="A78" s="493" t="s">
        <v>935</v>
      </c>
      <c r="B78" s="494" t="s">
        <v>936</v>
      </c>
      <c r="C78" s="493" t="s">
        <v>937</v>
      </c>
      <c r="D78" s="493" t="s">
        <v>755</v>
      </c>
      <c r="E78" s="495" t="s">
        <v>756</v>
      </c>
      <c r="F78" s="495" t="s">
        <v>756</v>
      </c>
      <c r="G78" s="495">
        <v>44904000</v>
      </c>
    </row>
    <row r="79" spans="1:7" x14ac:dyDescent="0.3">
      <c r="A79" s="1082" t="s">
        <v>938</v>
      </c>
      <c r="B79" s="1082"/>
      <c r="C79" s="1082"/>
      <c r="D79" s="493"/>
      <c r="E79" s="495"/>
      <c r="F79" s="495"/>
      <c r="G79" s="495"/>
    </row>
    <row r="80" spans="1:7" x14ac:dyDescent="0.3">
      <c r="A80" s="493" t="s">
        <v>939</v>
      </c>
      <c r="B80" s="494" t="s">
        <v>940</v>
      </c>
      <c r="C80" s="493" t="s">
        <v>941</v>
      </c>
      <c r="D80" s="493" t="s">
        <v>942</v>
      </c>
      <c r="E80" s="495">
        <v>3400000</v>
      </c>
      <c r="F80" s="495">
        <v>38080000</v>
      </c>
      <c r="G80" s="495">
        <v>38080000</v>
      </c>
    </row>
    <row r="81" spans="1:7" x14ac:dyDescent="0.3">
      <c r="A81" s="493" t="s">
        <v>943</v>
      </c>
      <c r="B81" s="494" t="s">
        <v>944</v>
      </c>
      <c r="C81" s="493" t="s">
        <v>945</v>
      </c>
      <c r="D81" s="493" t="s">
        <v>942</v>
      </c>
      <c r="E81" s="495">
        <v>3300000</v>
      </c>
      <c r="F81" s="495">
        <v>15180000</v>
      </c>
      <c r="G81" s="495">
        <v>15180000</v>
      </c>
    </row>
    <row r="82" spans="1:7" x14ac:dyDescent="0.3">
      <c r="A82" s="493" t="s">
        <v>946</v>
      </c>
      <c r="B82" s="494" t="s">
        <v>947</v>
      </c>
      <c r="C82" s="493" t="s">
        <v>948</v>
      </c>
      <c r="D82" s="493" t="s">
        <v>791</v>
      </c>
      <c r="E82" s="495">
        <v>55360</v>
      </c>
      <c r="F82" s="495">
        <v>95</v>
      </c>
      <c r="G82" s="495">
        <v>5259200</v>
      </c>
    </row>
    <row r="83" spans="1:7" x14ac:dyDescent="0.3">
      <c r="A83" s="493" t="s">
        <v>949</v>
      </c>
      <c r="B83" s="494" t="s">
        <v>950</v>
      </c>
      <c r="C83" s="493" t="s">
        <v>951</v>
      </c>
      <c r="D83" s="493" t="s">
        <v>791</v>
      </c>
      <c r="E83" s="495">
        <v>60896</v>
      </c>
      <c r="F83" s="495">
        <v>0</v>
      </c>
      <c r="G83" s="495">
        <v>0</v>
      </c>
    </row>
    <row r="84" spans="1:7" x14ac:dyDescent="0.3">
      <c r="A84" s="493" t="s">
        <v>952</v>
      </c>
      <c r="B84" s="494" t="s">
        <v>953</v>
      </c>
      <c r="C84" s="493" t="s">
        <v>954</v>
      </c>
      <c r="D84" s="493" t="s">
        <v>791</v>
      </c>
      <c r="E84" s="495">
        <v>25000</v>
      </c>
      <c r="F84" s="495">
        <v>0</v>
      </c>
      <c r="G84" s="495">
        <v>0</v>
      </c>
    </row>
    <row r="85" spans="1:7" x14ac:dyDescent="0.3">
      <c r="A85" s="493" t="s">
        <v>955</v>
      </c>
      <c r="B85" s="494" t="s">
        <v>956</v>
      </c>
      <c r="C85" s="493" t="s">
        <v>957</v>
      </c>
      <c r="D85" s="493" t="s">
        <v>791</v>
      </c>
      <c r="E85" s="495">
        <v>330000</v>
      </c>
      <c r="F85" s="495">
        <v>0</v>
      </c>
      <c r="G85" s="495">
        <v>0</v>
      </c>
    </row>
    <row r="86" spans="1:7" x14ac:dyDescent="0.3">
      <c r="A86" s="493" t="s">
        <v>958</v>
      </c>
      <c r="B86" s="494" t="s">
        <v>959</v>
      </c>
      <c r="C86" s="493" t="s">
        <v>960</v>
      </c>
      <c r="D86" s="493" t="s">
        <v>791</v>
      </c>
      <c r="E86" s="495">
        <v>429000</v>
      </c>
      <c r="F86" s="495">
        <v>60</v>
      </c>
      <c r="G86" s="495">
        <v>25740000</v>
      </c>
    </row>
    <row r="87" spans="1:7" x14ac:dyDescent="0.3">
      <c r="A87" s="493" t="s">
        <v>961</v>
      </c>
      <c r="B87" s="494" t="s">
        <v>962</v>
      </c>
      <c r="C87" s="493" t="s">
        <v>963</v>
      </c>
      <c r="D87" s="493" t="s">
        <v>964</v>
      </c>
      <c r="E87" s="495">
        <v>3100000</v>
      </c>
      <c r="F87" s="495">
        <v>12</v>
      </c>
      <c r="G87" s="495">
        <v>3100000</v>
      </c>
    </row>
    <row r="88" spans="1:7" x14ac:dyDescent="0.3">
      <c r="A88" s="1082" t="s">
        <v>965</v>
      </c>
      <c r="B88" s="1082"/>
      <c r="C88" s="1082"/>
      <c r="D88" s="493"/>
      <c r="E88" s="495"/>
      <c r="F88" s="495"/>
      <c r="G88" s="495"/>
    </row>
    <row r="89" spans="1:7" x14ac:dyDescent="0.3">
      <c r="A89" s="493" t="s">
        <v>966</v>
      </c>
      <c r="B89" s="494" t="s">
        <v>967</v>
      </c>
      <c r="C89" s="493" t="s">
        <v>968</v>
      </c>
      <c r="D89" s="493" t="s">
        <v>791</v>
      </c>
      <c r="E89" s="495">
        <v>109000</v>
      </c>
      <c r="F89" s="495">
        <v>63</v>
      </c>
      <c r="G89" s="495">
        <v>6867000</v>
      </c>
    </row>
    <row r="90" spans="1:7" x14ac:dyDescent="0.3">
      <c r="A90" s="493" t="s">
        <v>969</v>
      </c>
      <c r="B90" s="494" t="s">
        <v>970</v>
      </c>
      <c r="C90" s="493" t="s">
        <v>971</v>
      </c>
      <c r="D90" s="493" t="s">
        <v>791</v>
      </c>
      <c r="E90" s="495">
        <v>163500</v>
      </c>
      <c r="F90" s="495">
        <v>0</v>
      </c>
      <c r="G90" s="495">
        <v>0</v>
      </c>
    </row>
    <row r="91" spans="1:7" ht="28.95" x14ac:dyDescent="0.3">
      <c r="A91" s="493" t="s">
        <v>972</v>
      </c>
      <c r="B91" s="494" t="s">
        <v>973</v>
      </c>
      <c r="C91" s="493" t="s">
        <v>974</v>
      </c>
      <c r="D91" s="493" t="s">
        <v>791</v>
      </c>
      <c r="E91" s="495">
        <v>43600</v>
      </c>
      <c r="F91" s="495">
        <v>0</v>
      </c>
      <c r="G91" s="495">
        <v>0</v>
      </c>
    </row>
    <row r="92" spans="1:7" ht="28.95" x14ac:dyDescent="0.3">
      <c r="A92" s="493" t="s">
        <v>975</v>
      </c>
      <c r="B92" s="494" t="s">
        <v>976</v>
      </c>
      <c r="C92" s="493" t="s">
        <v>977</v>
      </c>
      <c r="D92" s="493" t="s">
        <v>791</v>
      </c>
      <c r="E92" s="495">
        <v>65400</v>
      </c>
      <c r="F92" s="495">
        <v>0</v>
      </c>
      <c r="G92" s="495">
        <v>0</v>
      </c>
    </row>
    <row r="93" spans="1:7" x14ac:dyDescent="0.3">
      <c r="A93" s="1082" t="s">
        <v>978</v>
      </c>
      <c r="B93" s="1082"/>
      <c r="C93" s="1082"/>
      <c r="D93" s="493"/>
      <c r="E93" s="495"/>
      <c r="F93" s="495"/>
      <c r="G93" s="495"/>
    </row>
    <row r="94" spans="1:7" x14ac:dyDescent="0.3">
      <c r="A94" s="493" t="s">
        <v>979</v>
      </c>
      <c r="B94" s="494" t="s">
        <v>980</v>
      </c>
      <c r="C94" s="493" t="s">
        <v>981</v>
      </c>
      <c r="D94" s="493" t="s">
        <v>791</v>
      </c>
      <c r="E94" s="495">
        <v>500000</v>
      </c>
      <c r="F94" s="495">
        <v>0</v>
      </c>
      <c r="G94" s="495">
        <v>0</v>
      </c>
    </row>
    <row r="95" spans="1:7" ht="28.95" x14ac:dyDescent="0.3">
      <c r="A95" s="493" t="s">
        <v>982</v>
      </c>
      <c r="B95" s="494" t="s">
        <v>983</v>
      </c>
      <c r="C95" s="493" t="s">
        <v>984</v>
      </c>
      <c r="D95" s="493" t="s">
        <v>791</v>
      </c>
      <c r="E95" s="495">
        <v>550000</v>
      </c>
      <c r="F95" s="495">
        <v>0</v>
      </c>
      <c r="G95" s="495">
        <v>0</v>
      </c>
    </row>
    <row r="96" spans="1:7" ht="28.95" x14ac:dyDescent="0.3">
      <c r="A96" s="493" t="s">
        <v>985</v>
      </c>
      <c r="B96" s="494" t="s">
        <v>986</v>
      </c>
      <c r="C96" s="493" t="s">
        <v>987</v>
      </c>
      <c r="D96" s="493" t="s">
        <v>791</v>
      </c>
      <c r="E96" s="495">
        <v>200000</v>
      </c>
      <c r="F96" s="495">
        <v>0</v>
      </c>
      <c r="G96" s="495">
        <v>0</v>
      </c>
    </row>
    <row r="97" spans="1:7" ht="28.95" x14ac:dyDescent="0.3">
      <c r="A97" s="493" t="s">
        <v>988</v>
      </c>
      <c r="B97" s="494" t="s">
        <v>989</v>
      </c>
      <c r="C97" s="493" t="s">
        <v>990</v>
      </c>
      <c r="D97" s="493" t="s">
        <v>791</v>
      </c>
      <c r="E97" s="495">
        <v>220000</v>
      </c>
      <c r="F97" s="495">
        <v>0</v>
      </c>
      <c r="G97" s="495">
        <v>0</v>
      </c>
    </row>
    <row r="98" spans="1:7" x14ac:dyDescent="0.3">
      <c r="A98" s="493" t="s">
        <v>991</v>
      </c>
      <c r="B98" s="494" t="s">
        <v>992</v>
      </c>
      <c r="C98" s="493" t="s">
        <v>993</v>
      </c>
      <c r="D98" s="493" t="s">
        <v>791</v>
      </c>
      <c r="E98" s="495">
        <v>500000</v>
      </c>
      <c r="F98" s="495">
        <v>0</v>
      </c>
      <c r="G98" s="495">
        <v>0</v>
      </c>
    </row>
    <row r="99" spans="1:7" ht="28.95" x14ac:dyDescent="0.3">
      <c r="A99" s="493" t="s">
        <v>994</v>
      </c>
      <c r="B99" s="494" t="s">
        <v>995</v>
      </c>
      <c r="C99" s="493" t="s">
        <v>996</v>
      </c>
      <c r="D99" s="493" t="s">
        <v>791</v>
      </c>
      <c r="E99" s="495">
        <v>550000</v>
      </c>
      <c r="F99" s="495">
        <v>0</v>
      </c>
      <c r="G99" s="495">
        <v>0</v>
      </c>
    </row>
    <row r="100" spans="1:7" ht="28.95" x14ac:dyDescent="0.3">
      <c r="A100" s="493" t="s">
        <v>997</v>
      </c>
      <c r="B100" s="494" t="s">
        <v>998</v>
      </c>
      <c r="C100" s="493" t="s">
        <v>999</v>
      </c>
      <c r="D100" s="493" t="s">
        <v>791</v>
      </c>
      <c r="E100" s="495">
        <v>200000</v>
      </c>
      <c r="F100" s="495">
        <v>0</v>
      </c>
      <c r="G100" s="495">
        <v>0</v>
      </c>
    </row>
    <row r="101" spans="1:7" ht="28.95" x14ac:dyDescent="0.3">
      <c r="A101" s="493" t="s">
        <v>1000</v>
      </c>
      <c r="B101" s="494" t="s">
        <v>1001</v>
      </c>
      <c r="C101" s="493" t="s">
        <v>1002</v>
      </c>
      <c r="D101" s="493" t="s">
        <v>791</v>
      </c>
      <c r="E101" s="495">
        <v>220000</v>
      </c>
      <c r="F101" s="495">
        <v>0</v>
      </c>
      <c r="G101" s="495">
        <v>0</v>
      </c>
    </row>
    <row r="102" spans="1:7" x14ac:dyDescent="0.3">
      <c r="A102" s="1082" t="s">
        <v>1003</v>
      </c>
      <c r="B102" s="1082"/>
      <c r="C102" s="1082"/>
      <c r="D102" s="493"/>
      <c r="E102" s="495"/>
      <c r="F102" s="495"/>
      <c r="G102" s="495"/>
    </row>
    <row r="103" spans="1:7" x14ac:dyDescent="0.3">
      <c r="A103" s="493" t="s">
        <v>1004</v>
      </c>
      <c r="B103" s="494" t="s">
        <v>1005</v>
      </c>
      <c r="C103" s="493" t="s">
        <v>1006</v>
      </c>
      <c r="D103" s="493" t="s">
        <v>791</v>
      </c>
      <c r="E103" s="495">
        <v>310000</v>
      </c>
      <c r="F103" s="495">
        <v>0</v>
      </c>
      <c r="G103" s="495">
        <v>0</v>
      </c>
    </row>
    <row r="104" spans="1:7" ht="28.95" x14ac:dyDescent="0.3">
      <c r="A104" s="493" t="s">
        <v>1007</v>
      </c>
      <c r="B104" s="494" t="s">
        <v>1008</v>
      </c>
      <c r="C104" s="493" t="s">
        <v>1009</v>
      </c>
      <c r="D104" s="493" t="s">
        <v>791</v>
      </c>
      <c r="E104" s="495">
        <v>372000</v>
      </c>
      <c r="F104" s="495">
        <v>0</v>
      </c>
      <c r="G104" s="495">
        <v>0</v>
      </c>
    </row>
    <row r="105" spans="1:7" ht="28.95" x14ac:dyDescent="0.3">
      <c r="A105" s="493" t="s">
        <v>1010</v>
      </c>
      <c r="B105" s="494" t="s">
        <v>1011</v>
      </c>
      <c r="C105" s="493" t="s">
        <v>1012</v>
      </c>
      <c r="D105" s="493" t="s">
        <v>791</v>
      </c>
      <c r="E105" s="495">
        <v>124000</v>
      </c>
      <c r="F105" s="495">
        <v>0</v>
      </c>
      <c r="G105" s="495">
        <v>0</v>
      </c>
    </row>
    <row r="106" spans="1:7" ht="28.95" x14ac:dyDescent="0.3">
      <c r="A106" s="493" t="s">
        <v>1013</v>
      </c>
      <c r="B106" s="494" t="s">
        <v>1014</v>
      </c>
      <c r="C106" s="493" t="s">
        <v>1015</v>
      </c>
      <c r="D106" s="493" t="s">
        <v>791</v>
      </c>
      <c r="E106" s="495">
        <v>148800</v>
      </c>
      <c r="F106" s="495">
        <v>0</v>
      </c>
      <c r="G106" s="495">
        <v>0</v>
      </c>
    </row>
    <row r="107" spans="1:7" x14ac:dyDescent="0.3">
      <c r="A107" s="493" t="s">
        <v>1016</v>
      </c>
      <c r="B107" s="494" t="s">
        <v>1017</v>
      </c>
      <c r="C107" s="493" t="s">
        <v>1018</v>
      </c>
      <c r="D107" s="493" t="s">
        <v>791</v>
      </c>
      <c r="E107" s="495">
        <v>310000</v>
      </c>
      <c r="F107" s="495">
        <v>0</v>
      </c>
      <c r="G107" s="495">
        <v>0</v>
      </c>
    </row>
    <row r="108" spans="1:7" ht="28.95" x14ac:dyDescent="0.3">
      <c r="A108" s="493" t="s">
        <v>1019</v>
      </c>
      <c r="B108" s="494" t="s">
        <v>1020</v>
      </c>
      <c r="C108" s="493" t="s">
        <v>1021</v>
      </c>
      <c r="D108" s="493" t="s">
        <v>791</v>
      </c>
      <c r="E108" s="495">
        <v>372000</v>
      </c>
      <c r="F108" s="495">
        <v>0</v>
      </c>
      <c r="G108" s="495">
        <v>0</v>
      </c>
    </row>
    <row r="109" spans="1:7" ht="28.95" x14ac:dyDescent="0.3">
      <c r="A109" s="493" t="s">
        <v>1022</v>
      </c>
      <c r="B109" s="494" t="s">
        <v>1023</v>
      </c>
      <c r="C109" s="493" t="s">
        <v>1024</v>
      </c>
      <c r="D109" s="493" t="s">
        <v>791</v>
      </c>
      <c r="E109" s="495">
        <v>124000</v>
      </c>
      <c r="F109" s="495">
        <v>0</v>
      </c>
      <c r="G109" s="495">
        <v>0</v>
      </c>
    </row>
    <row r="110" spans="1:7" ht="28.95" x14ac:dyDescent="0.3">
      <c r="A110" s="493" t="s">
        <v>1025</v>
      </c>
      <c r="B110" s="494" t="s">
        <v>1026</v>
      </c>
      <c r="C110" s="493" t="s">
        <v>1027</v>
      </c>
      <c r="D110" s="493" t="s">
        <v>791</v>
      </c>
      <c r="E110" s="495">
        <v>148800</v>
      </c>
      <c r="F110" s="495">
        <v>0</v>
      </c>
      <c r="G110" s="495">
        <v>0</v>
      </c>
    </row>
    <row r="111" spans="1:7" x14ac:dyDescent="0.3">
      <c r="A111" s="1082" t="s">
        <v>1028</v>
      </c>
      <c r="B111" s="1082"/>
      <c r="C111" s="1082"/>
      <c r="D111" s="493"/>
      <c r="E111" s="495"/>
      <c r="F111" s="495"/>
      <c r="G111" s="495"/>
    </row>
    <row r="112" spans="1:7" x14ac:dyDescent="0.3">
      <c r="A112" s="493" t="s">
        <v>1029</v>
      </c>
      <c r="B112" s="494" t="s">
        <v>1030</v>
      </c>
      <c r="C112" s="493" t="s">
        <v>1031</v>
      </c>
      <c r="D112" s="493" t="s">
        <v>791</v>
      </c>
      <c r="E112" s="495">
        <v>206100</v>
      </c>
      <c r="F112" s="495">
        <v>0</v>
      </c>
      <c r="G112" s="495">
        <v>0</v>
      </c>
    </row>
    <row r="113" spans="1:7" x14ac:dyDescent="0.3">
      <c r="A113" s="493" t="s">
        <v>1032</v>
      </c>
      <c r="B113" s="494" t="s">
        <v>1033</v>
      </c>
      <c r="C113" s="493" t="s">
        <v>1034</v>
      </c>
      <c r="D113" s="493" t="s">
        <v>791</v>
      </c>
      <c r="E113" s="495">
        <v>247320</v>
      </c>
      <c r="F113" s="495">
        <v>0</v>
      </c>
      <c r="G113" s="495">
        <v>0</v>
      </c>
    </row>
    <row r="114" spans="1:7" x14ac:dyDescent="0.3">
      <c r="A114" s="1082" t="s">
        <v>1035</v>
      </c>
      <c r="B114" s="1082"/>
      <c r="C114" s="1082"/>
      <c r="D114" s="493"/>
      <c r="E114" s="495"/>
      <c r="F114" s="495"/>
      <c r="G114" s="495"/>
    </row>
    <row r="115" spans="1:7" x14ac:dyDescent="0.3">
      <c r="A115" s="493" t="s">
        <v>1036</v>
      </c>
      <c r="B115" s="494" t="s">
        <v>1037</v>
      </c>
      <c r="C115" s="493" t="s">
        <v>1038</v>
      </c>
      <c r="D115" s="493" t="s">
        <v>791</v>
      </c>
      <c r="E115" s="495">
        <v>360000</v>
      </c>
      <c r="F115" s="495">
        <v>0</v>
      </c>
      <c r="G115" s="495">
        <v>0</v>
      </c>
    </row>
    <row r="116" spans="1:7" x14ac:dyDescent="0.3">
      <c r="A116" s="493" t="s">
        <v>1039</v>
      </c>
      <c r="B116" s="494" t="s">
        <v>1040</v>
      </c>
      <c r="C116" s="493" t="s">
        <v>1041</v>
      </c>
      <c r="D116" s="493" t="s">
        <v>791</v>
      </c>
      <c r="E116" s="495">
        <v>468000</v>
      </c>
      <c r="F116" s="495">
        <v>0</v>
      </c>
      <c r="G116" s="495">
        <v>0</v>
      </c>
    </row>
    <row r="117" spans="1:7" ht="28.95" x14ac:dyDescent="0.3">
      <c r="A117" s="493" t="s">
        <v>1042</v>
      </c>
      <c r="B117" s="494" t="s">
        <v>1043</v>
      </c>
      <c r="C117" s="493" t="s">
        <v>1044</v>
      </c>
      <c r="D117" s="493" t="s">
        <v>791</v>
      </c>
      <c r="E117" s="495">
        <v>279000</v>
      </c>
      <c r="F117" s="495">
        <v>0</v>
      </c>
      <c r="G117" s="495">
        <v>0</v>
      </c>
    </row>
    <row r="118" spans="1:7" x14ac:dyDescent="0.3">
      <c r="A118" s="1082" t="s">
        <v>1045</v>
      </c>
      <c r="B118" s="1082"/>
      <c r="C118" s="1082"/>
      <c r="D118" s="493"/>
      <c r="E118" s="495"/>
      <c r="F118" s="495"/>
      <c r="G118" s="495"/>
    </row>
    <row r="119" spans="1:7" x14ac:dyDescent="0.3">
      <c r="A119" s="493" t="s">
        <v>1046</v>
      </c>
      <c r="B119" s="494" t="s">
        <v>1047</v>
      </c>
      <c r="C119" s="493" t="s">
        <v>1048</v>
      </c>
      <c r="D119" s="493" t="s">
        <v>1049</v>
      </c>
      <c r="E119" s="495">
        <v>490000</v>
      </c>
      <c r="F119" s="495">
        <v>0</v>
      </c>
      <c r="G119" s="495">
        <v>0</v>
      </c>
    </row>
    <row r="120" spans="1:7" ht="28.95" x14ac:dyDescent="0.3">
      <c r="A120" s="493" t="s">
        <v>1050</v>
      </c>
      <c r="B120" s="494" t="s">
        <v>1051</v>
      </c>
      <c r="C120" s="493" t="s">
        <v>1052</v>
      </c>
      <c r="D120" s="493" t="s">
        <v>1049</v>
      </c>
      <c r="E120" s="495">
        <v>539000</v>
      </c>
      <c r="F120" s="495">
        <v>0</v>
      </c>
      <c r="G120" s="495">
        <v>0</v>
      </c>
    </row>
    <row r="121" spans="1:7" x14ac:dyDescent="0.3">
      <c r="A121" s="493" t="s">
        <v>1053</v>
      </c>
      <c r="B121" s="494" t="s">
        <v>1054</v>
      </c>
      <c r="C121" s="493" t="s">
        <v>1055</v>
      </c>
      <c r="D121" s="493" t="s">
        <v>1049</v>
      </c>
      <c r="E121" s="495">
        <v>245000</v>
      </c>
      <c r="F121" s="495">
        <v>0</v>
      </c>
      <c r="G121" s="495">
        <v>0</v>
      </c>
    </row>
    <row r="122" spans="1:7" x14ac:dyDescent="0.3">
      <c r="A122" s="1082" t="s">
        <v>1056</v>
      </c>
      <c r="B122" s="1082"/>
      <c r="C122" s="1082"/>
      <c r="D122" s="493"/>
      <c r="E122" s="495"/>
      <c r="F122" s="495"/>
      <c r="G122" s="495"/>
    </row>
    <row r="123" spans="1:7" x14ac:dyDescent="0.3">
      <c r="A123" s="493" t="s">
        <v>1057</v>
      </c>
      <c r="B123" s="494" t="s">
        <v>1058</v>
      </c>
      <c r="C123" s="493" t="s">
        <v>1059</v>
      </c>
      <c r="D123" s="493" t="s">
        <v>964</v>
      </c>
      <c r="E123" s="495">
        <v>4100000</v>
      </c>
      <c r="F123" s="495">
        <v>12</v>
      </c>
      <c r="G123" s="495">
        <v>4100000</v>
      </c>
    </row>
    <row r="124" spans="1:7" x14ac:dyDescent="0.3">
      <c r="A124" s="493" t="s">
        <v>1060</v>
      </c>
      <c r="B124" s="494" t="s">
        <v>1061</v>
      </c>
      <c r="C124" s="493" t="s">
        <v>1062</v>
      </c>
      <c r="D124" s="493" t="s">
        <v>1063</v>
      </c>
      <c r="E124" s="495">
        <v>1800</v>
      </c>
      <c r="F124" s="495">
        <v>6000</v>
      </c>
      <c r="G124" s="495">
        <v>10800000</v>
      </c>
    </row>
    <row r="125" spans="1:7" x14ac:dyDescent="0.3">
      <c r="A125" s="1082" t="s">
        <v>1064</v>
      </c>
      <c r="B125" s="1082"/>
      <c r="C125" s="1082"/>
      <c r="D125" s="493"/>
      <c r="E125" s="495"/>
      <c r="F125" s="495"/>
      <c r="G125" s="495"/>
    </row>
    <row r="126" spans="1:7" x14ac:dyDescent="0.3">
      <c r="A126" s="493" t="s">
        <v>1065</v>
      </c>
      <c r="B126" s="494" t="s">
        <v>1066</v>
      </c>
      <c r="C126" s="493" t="s">
        <v>1067</v>
      </c>
      <c r="D126" s="493" t="s">
        <v>964</v>
      </c>
      <c r="E126" s="495">
        <v>3400000</v>
      </c>
      <c r="F126" s="495">
        <v>0</v>
      </c>
      <c r="G126" s="495">
        <v>0</v>
      </c>
    </row>
    <row r="127" spans="1:7" ht="28.95" x14ac:dyDescent="0.3">
      <c r="A127" s="493" t="s">
        <v>1068</v>
      </c>
      <c r="B127" s="494" t="s">
        <v>1069</v>
      </c>
      <c r="C127" s="493" t="s">
        <v>1070</v>
      </c>
      <c r="D127" s="493" t="s">
        <v>1063</v>
      </c>
      <c r="E127" s="495">
        <v>150000</v>
      </c>
      <c r="F127" s="495">
        <v>0</v>
      </c>
      <c r="G127" s="495">
        <v>0</v>
      </c>
    </row>
    <row r="128" spans="1:7" x14ac:dyDescent="0.3">
      <c r="A128" s="493" t="s">
        <v>1071</v>
      </c>
      <c r="B128" s="494" t="s">
        <v>1072</v>
      </c>
      <c r="C128" s="493" t="s">
        <v>1073</v>
      </c>
      <c r="D128" s="493" t="s">
        <v>964</v>
      </c>
      <c r="E128" s="495">
        <v>3400000</v>
      </c>
      <c r="F128" s="495">
        <v>0</v>
      </c>
      <c r="G128" s="495">
        <v>0</v>
      </c>
    </row>
    <row r="129" spans="1:7" x14ac:dyDescent="0.3">
      <c r="A129" s="493" t="s">
        <v>1074</v>
      </c>
      <c r="B129" s="494" t="s">
        <v>1075</v>
      </c>
      <c r="C129" s="493" t="s">
        <v>1076</v>
      </c>
      <c r="D129" s="493" t="s">
        <v>1063</v>
      </c>
      <c r="E129" s="495">
        <v>150000</v>
      </c>
      <c r="F129" s="495">
        <v>0</v>
      </c>
      <c r="G129" s="495">
        <v>0</v>
      </c>
    </row>
    <row r="130" spans="1:7" x14ac:dyDescent="0.3">
      <c r="A130" s="1082" t="s">
        <v>1077</v>
      </c>
      <c r="B130" s="1082"/>
      <c r="C130" s="1082"/>
      <c r="D130" s="493"/>
      <c r="E130" s="495"/>
      <c r="F130" s="495"/>
      <c r="G130" s="495"/>
    </row>
    <row r="131" spans="1:7" x14ac:dyDescent="0.3">
      <c r="A131" s="493" t="s">
        <v>1078</v>
      </c>
      <c r="B131" s="494" t="s">
        <v>1079</v>
      </c>
      <c r="C131" s="493" t="s">
        <v>1080</v>
      </c>
      <c r="D131" s="493" t="s">
        <v>756</v>
      </c>
      <c r="E131" s="495" t="s">
        <v>756</v>
      </c>
      <c r="F131" s="495" t="s">
        <v>756</v>
      </c>
      <c r="G131" s="495">
        <v>0</v>
      </c>
    </row>
    <row r="132" spans="1:7" x14ac:dyDescent="0.3">
      <c r="A132" s="1082" t="s">
        <v>1081</v>
      </c>
      <c r="B132" s="1082"/>
      <c r="C132" s="1082"/>
      <c r="D132" s="493"/>
      <c r="E132" s="495"/>
      <c r="F132" s="495"/>
      <c r="G132" s="495"/>
    </row>
    <row r="133" spans="1:7" x14ac:dyDescent="0.3">
      <c r="A133" s="493" t="s">
        <v>1082</v>
      </c>
      <c r="B133" s="494" t="s">
        <v>1083</v>
      </c>
      <c r="C133" s="493" t="s">
        <v>1084</v>
      </c>
      <c r="D133" s="493" t="s">
        <v>791</v>
      </c>
      <c r="E133" s="495">
        <v>2848000</v>
      </c>
      <c r="F133" s="495">
        <v>4</v>
      </c>
      <c r="G133" s="495">
        <v>11392000</v>
      </c>
    </row>
    <row r="134" spans="1:7" x14ac:dyDescent="0.3">
      <c r="A134" s="493" t="s">
        <v>1085</v>
      </c>
      <c r="B134" s="494" t="s">
        <v>1086</v>
      </c>
      <c r="C134" s="493" t="s">
        <v>1087</v>
      </c>
      <c r="D134" s="493" t="s">
        <v>755</v>
      </c>
      <c r="E134" s="495" t="s">
        <v>756</v>
      </c>
      <c r="F134" s="495" t="s">
        <v>756</v>
      </c>
      <c r="G134" s="495">
        <v>0</v>
      </c>
    </row>
    <row r="135" spans="1:7" x14ac:dyDescent="0.3">
      <c r="A135" s="1082" t="s">
        <v>1088</v>
      </c>
      <c r="B135" s="1082"/>
      <c r="C135" s="1082"/>
      <c r="D135" s="493"/>
      <c r="E135" s="495"/>
      <c r="F135" s="495"/>
      <c r="G135" s="495"/>
    </row>
    <row r="136" spans="1:7" x14ac:dyDescent="0.3">
      <c r="A136" s="493" t="s">
        <v>1089</v>
      </c>
      <c r="B136" s="494" t="s">
        <v>1090</v>
      </c>
      <c r="C136" s="493" t="s">
        <v>1091</v>
      </c>
      <c r="D136" s="493" t="s">
        <v>791</v>
      </c>
      <c r="E136" s="495">
        <v>1900000</v>
      </c>
      <c r="F136" s="495">
        <v>25.13</v>
      </c>
      <c r="G136" s="495">
        <v>47747000</v>
      </c>
    </row>
    <row r="137" spans="1:7" x14ac:dyDescent="0.3">
      <c r="A137" s="493" t="s">
        <v>1092</v>
      </c>
      <c r="B137" s="494" t="s">
        <v>1093</v>
      </c>
      <c r="C137" s="493" t="s">
        <v>1094</v>
      </c>
      <c r="D137" s="493" t="s">
        <v>755</v>
      </c>
      <c r="E137" s="495" t="s">
        <v>756</v>
      </c>
      <c r="F137" s="495" t="s">
        <v>756</v>
      </c>
      <c r="G137" s="495">
        <v>49443072</v>
      </c>
    </row>
    <row r="138" spans="1:7" x14ac:dyDescent="0.3">
      <c r="A138" s="1082" t="s">
        <v>1095</v>
      </c>
      <c r="B138" s="1082"/>
      <c r="C138" s="1082"/>
      <c r="D138" s="493"/>
      <c r="E138" s="495"/>
      <c r="F138" s="495"/>
      <c r="G138" s="495"/>
    </row>
    <row r="139" spans="1:7" x14ac:dyDescent="0.3">
      <c r="A139" s="493" t="s">
        <v>1096</v>
      </c>
      <c r="B139" s="494" t="s">
        <v>1097</v>
      </c>
      <c r="C139" s="493" t="s">
        <v>1098</v>
      </c>
      <c r="D139" s="493" t="s">
        <v>755</v>
      </c>
      <c r="E139" s="495">
        <v>513</v>
      </c>
      <c r="F139" s="495">
        <v>2092</v>
      </c>
      <c r="G139" s="495">
        <v>1073196</v>
      </c>
    </row>
    <row r="140" spans="1:7" x14ac:dyDescent="0.3">
      <c r="A140" s="1082" t="s">
        <v>1099</v>
      </c>
      <c r="B140" s="1082"/>
      <c r="C140" s="1082"/>
      <c r="D140" s="493"/>
      <c r="E140" s="495"/>
      <c r="F140" s="495"/>
      <c r="G140" s="495"/>
    </row>
    <row r="141" spans="1:7" ht="28.95" x14ac:dyDescent="0.3">
      <c r="A141" s="493" t="s">
        <v>1100</v>
      </c>
      <c r="B141" s="494" t="s">
        <v>1101</v>
      </c>
      <c r="C141" s="493" t="s">
        <v>1102</v>
      </c>
      <c r="D141" s="493" t="s">
        <v>791</v>
      </c>
      <c r="E141" s="495">
        <v>4419000</v>
      </c>
      <c r="F141" s="495">
        <v>1</v>
      </c>
      <c r="G141" s="495">
        <v>4419000</v>
      </c>
    </row>
    <row r="142" spans="1:7" ht="28.95" x14ac:dyDescent="0.3">
      <c r="A142" s="493" t="s">
        <v>1103</v>
      </c>
      <c r="B142" s="494" t="s">
        <v>1104</v>
      </c>
      <c r="C142" s="493" t="s">
        <v>1105</v>
      </c>
      <c r="D142" s="493" t="s">
        <v>791</v>
      </c>
      <c r="E142" s="495">
        <v>2993000</v>
      </c>
      <c r="F142" s="495">
        <v>4.4000000000000004</v>
      </c>
      <c r="G142" s="495">
        <v>13169200</v>
      </c>
    </row>
    <row r="143" spans="1:7" x14ac:dyDescent="0.3">
      <c r="A143" s="493" t="s">
        <v>1106</v>
      </c>
      <c r="B143" s="494" t="s">
        <v>1107</v>
      </c>
      <c r="C143" s="493" t="s">
        <v>1108</v>
      </c>
      <c r="D143" s="493" t="s">
        <v>755</v>
      </c>
      <c r="E143" s="495" t="s">
        <v>756</v>
      </c>
      <c r="F143" s="495" t="s">
        <v>756</v>
      </c>
      <c r="G143" s="495">
        <v>3885000</v>
      </c>
    </row>
    <row r="144" spans="1:7" ht="26.55" x14ac:dyDescent="0.3">
      <c r="A144" s="491" t="s">
        <v>1109</v>
      </c>
      <c r="B144" s="496" t="s">
        <v>1110</v>
      </c>
      <c r="C144" s="491" t="s">
        <v>1111</v>
      </c>
      <c r="D144" s="491" t="s">
        <v>755</v>
      </c>
      <c r="E144" s="497" t="s">
        <v>756</v>
      </c>
      <c r="F144" s="497" t="s">
        <v>756</v>
      </c>
      <c r="G144" s="497">
        <v>285158668</v>
      </c>
    </row>
    <row r="145" spans="1:7" x14ac:dyDescent="0.3">
      <c r="A145" s="493"/>
      <c r="B145" s="494"/>
      <c r="C145" s="493"/>
      <c r="D145" s="493"/>
      <c r="E145" s="495"/>
      <c r="F145" s="495"/>
      <c r="G145" s="495"/>
    </row>
    <row r="146" spans="1:7" x14ac:dyDescent="0.3">
      <c r="A146" s="1082" t="s">
        <v>1112</v>
      </c>
      <c r="B146" s="1082"/>
      <c r="C146" s="1082"/>
      <c r="D146" s="493"/>
      <c r="E146" s="495"/>
      <c r="F146" s="495"/>
      <c r="G146" s="495"/>
    </row>
    <row r="147" spans="1:7" x14ac:dyDescent="0.3">
      <c r="A147" s="493" t="s">
        <v>1113</v>
      </c>
      <c r="B147" s="494" t="s">
        <v>1114</v>
      </c>
      <c r="C147" s="493" t="s">
        <v>1115</v>
      </c>
      <c r="D147" s="493" t="s">
        <v>755</v>
      </c>
      <c r="E147" s="495" t="s">
        <v>756</v>
      </c>
      <c r="F147" s="495" t="s">
        <v>756</v>
      </c>
      <c r="G147" s="495">
        <v>0</v>
      </c>
    </row>
    <row r="148" spans="1:7" x14ac:dyDescent="0.3">
      <c r="A148" s="493" t="s">
        <v>1116</v>
      </c>
      <c r="B148" s="494" t="s">
        <v>1117</v>
      </c>
      <c r="C148" s="493" t="s">
        <v>1118</v>
      </c>
      <c r="D148" s="493" t="s">
        <v>755</v>
      </c>
      <c r="E148" s="495" t="s">
        <v>756</v>
      </c>
      <c r="F148" s="495" t="s">
        <v>756</v>
      </c>
      <c r="G148" s="495">
        <v>0</v>
      </c>
    </row>
    <row r="149" spans="1:7" ht="28.95" x14ac:dyDescent="0.3">
      <c r="A149" s="493" t="s">
        <v>1119</v>
      </c>
      <c r="B149" s="494" t="s">
        <v>1120</v>
      </c>
      <c r="C149" s="493" t="s">
        <v>1121</v>
      </c>
      <c r="D149" s="493" t="s">
        <v>755</v>
      </c>
      <c r="E149" s="495">
        <v>454</v>
      </c>
      <c r="F149" s="495">
        <v>0</v>
      </c>
      <c r="G149" s="495">
        <v>0</v>
      </c>
    </row>
    <row r="150" spans="1:7" ht="28.95" x14ac:dyDescent="0.3">
      <c r="A150" s="493" t="s">
        <v>1122</v>
      </c>
      <c r="B150" s="494" t="s">
        <v>1123</v>
      </c>
      <c r="C150" s="493" t="s">
        <v>1124</v>
      </c>
      <c r="D150" s="493" t="s">
        <v>755</v>
      </c>
      <c r="E150" s="495">
        <v>1210</v>
      </c>
      <c r="F150" s="495">
        <v>0</v>
      </c>
      <c r="G150" s="495">
        <v>16247880</v>
      </c>
    </row>
    <row r="151" spans="1:7" x14ac:dyDescent="0.3">
      <c r="A151" s="493" t="s">
        <v>1125</v>
      </c>
      <c r="B151" s="494" t="s">
        <v>1126</v>
      </c>
      <c r="C151" s="493" t="s">
        <v>1127</v>
      </c>
      <c r="D151" s="493" t="s">
        <v>755</v>
      </c>
      <c r="E151" s="495" t="s">
        <v>756</v>
      </c>
      <c r="F151" s="495" t="s">
        <v>756</v>
      </c>
      <c r="G151" s="495">
        <v>3000000</v>
      </c>
    </row>
    <row r="152" spans="1:7" ht="28.95" x14ac:dyDescent="0.3">
      <c r="A152" s="493" t="s">
        <v>1128</v>
      </c>
      <c r="B152" s="494" t="s">
        <v>1129</v>
      </c>
      <c r="C152" s="493" t="s">
        <v>1130</v>
      </c>
      <c r="D152" s="493" t="s">
        <v>755</v>
      </c>
      <c r="E152" s="495">
        <v>692200000</v>
      </c>
      <c r="F152" s="495">
        <v>0</v>
      </c>
      <c r="G152" s="495">
        <v>0</v>
      </c>
    </row>
    <row r="153" spans="1:7" x14ac:dyDescent="0.3">
      <c r="A153" s="493" t="s">
        <v>1131</v>
      </c>
      <c r="B153" s="494" t="s">
        <v>1132</v>
      </c>
      <c r="C153" s="493" t="s">
        <v>1133</v>
      </c>
      <c r="D153" s="493" t="s">
        <v>755</v>
      </c>
      <c r="E153" s="495">
        <v>407</v>
      </c>
      <c r="F153" s="495">
        <v>0</v>
      </c>
      <c r="G153" s="495">
        <v>0</v>
      </c>
    </row>
    <row r="154" spans="1:7" ht="28.95" x14ac:dyDescent="0.3">
      <c r="A154" s="493" t="s">
        <v>1134</v>
      </c>
      <c r="B154" s="494" t="s">
        <v>1135</v>
      </c>
      <c r="C154" s="493" t="s">
        <v>1136</v>
      </c>
      <c r="D154" s="493" t="s">
        <v>755</v>
      </c>
      <c r="E154" s="495" t="s">
        <v>756</v>
      </c>
      <c r="F154" s="495" t="s">
        <v>756</v>
      </c>
      <c r="G154" s="495">
        <v>0</v>
      </c>
    </row>
    <row r="155" spans="1:7" x14ac:dyDescent="0.3">
      <c r="A155" s="493" t="s">
        <v>1137</v>
      </c>
      <c r="B155" s="494" t="s">
        <v>1138</v>
      </c>
      <c r="C155" s="493" t="s">
        <v>1139</v>
      </c>
      <c r="D155" s="493" t="s">
        <v>755</v>
      </c>
      <c r="E155" s="495" t="s">
        <v>756</v>
      </c>
      <c r="F155" s="495" t="s">
        <v>756</v>
      </c>
      <c r="G155" s="495">
        <v>0</v>
      </c>
    </row>
    <row r="156" spans="1:7" x14ac:dyDescent="0.3">
      <c r="A156" s="493" t="s">
        <v>1140</v>
      </c>
      <c r="B156" s="494" t="s">
        <v>1141</v>
      </c>
      <c r="C156" s="493" t="s">
        <v>1142</v>
      </c>
      <c r="D156" s="493" t="s">
        <v>755</v>
      </c>
      <c r="E156" s="495" t="s">
        <v>756</v>
      </c>
      <c r="F156" s="495" t="s">
        <v>756</v>
      </c>
      <c r="G156" s="495">
        <v>19247880</v>
      </c>
    </row>
    <row r="157" spans="1:7" x14ac:dyDescent="0.3">
      <c r="A157" s="1082" t="s">
        <v>1143</v>
      </c>
      <c r="B157" s="1082"/>
      <c r="C157" s="1082"/>
      <c r="D157" s="493"/>
      <c r="E157" s="495"/>
      <c r="F157" s="495"/>
      <c r="G157" s="495"/>
    </row>
    <row r="158" spans="1:7" x14ac:dyDescent="0.3">
      <c r="A158" s="493" t="s">
        <v>1144</v>
      </c>
      <c r="B158" s="494" t="s">
        <v>1145</v>
      </c>
      <c r="C158" s="493" t="s">
        <v>1146</v>
      </c>
      <c r="D158" s="493" t="s">
        <v>755</v>
      </c>
      <c r="E158" s="495" t="s">
        <v>756</v>
      </c>
      <c r="F158" s="495" t="s">
        <v>756</v>
      </c>
      <c r="G158" s="495">
        <v>0</v>
      </c>
    </row>
    <row r="159" spans="1:7" x14ac:dyDescent="0.3">
      <c r="A159" s="1082" t="s">
        <v>1147</v>
      </c>
      <c r="B159" s="1082"/>
      <c r="C159" s="1082"/>
      <c r="D159" s="493"/>
      <c r="E159" s="495"/>
      <c r="F159" s="495"/>
      <c r="G159" s="495"/>
    </row>
    <row r="160" spans="1:7" x14ac:dyDescent="0.3">
      <c r="A160" s="493" t="s">
        <v>1148</v>
      </c>
      <c r="B160" s="494" t="s">
        <v>1149</v>
      </c>
      <c r="C160" s="493" t="s">
        <v>1150</v>
      </c>
      <c r="D160" s="493" t="s">
        <v>755</v>
      </c>
      <c r="E160" s="495" t="s">
        <v>756</v>
      </c>
      <c r="F160" s="495" t="s">
        <v>756</v>
      </c>
      <c r="G160" s="495">
        <v>0</v>
      </c>
    </row>
    <row r="161" spans="1:7" x14ac:dyDescent="0.3">
      <c r="A161" s="493" t="s">
        <v>1151</v>
      </c>
      <c r="B161" s="494" t="s">
        <v>1152</v>
      </c>
      <c r="C161" s="493" t="s">
        <v>1153</v>
      </c>
      <c r="D161" s="493" t="s">
        <v>755</v>
      </c>
      <c r="E161" s="495" t="s">
        <v>756</v>
      </c>
      <c r="F161" s="495" t="s">
        <v>756</v>
      </c>
      <c r="G161" s="495">
        <v>0</v>
      </c>
    </row>
    <row r="162" spans="1:7" x14ac:dyDescent="0.3">
      <c r="A162" s="493" t="s">
        <v>1154</v>
      </c>
      <c r="B162" s="494" t="s">
        <v>1155</v>
      </c>
      <c r="C162" s="493" t="s">
        <v>1156</v>
      </c>
      <c r="D162" s="493" t="s">
        <v>755</v>
      </c>
      <c r="E162" s="495" t="s">
        <v>756</v>
      </c>
      <c r="F162" s="495" t="s">
        <v>756</v>
      </c>
      <c r="G162" s="495">
        <v>0</v>
      </c>
    </row>
    <row r="163" spans="1:7" x14ac:dyDescent="0.3">
      <c r="A163" s="1082" t="s">
        <v>1157</v>
      </c>
      <c r="B163" s="1082"/>
      <c r="C163" s="1082"/>
      <c r="D163" s="493"/>
      <c r="E163" s="495"/>
      <c r="F163" s="495"/>
      <c r="G163" s="495"/>
    </row>
    <row r="164" spans="1:7" x14ac:dyDescent="0.3">
      <c r="A164" s="493" t="s">
        <v>1158</v>
      </c>
      <c r="B164" s="494" t="s">
        <v>1159</v>
      </c>
      <c r="C164" s="493" t="s">
        <v>1150</v>
      </c>
      <c r="D164" s="493" t="s">
        <v>755</v>
      </c>
      <c r="E164" s="495" t="s">
        <v>756</v>
      </c>
      <c r="F164" s="495" t="s">
        <v>756</v>
      </c>
      <c r="G164" s="495">
        <v>0</v>
      </c>
    </row>
    <row r="165" spans="1:7" x14ac:dyDescent="0.3">
      <c r="A165" s="493" t="s">
        <v>1160</v>
      </c>
      <c r="B165" s="494" t="s">
        <v>1161</v>
      </c>
      <c r="C165" s="493" t="s">
        <v>1162</v>
      </c>
      <c r="D165" s="493" t="s">
        <v>755</v>
      </c>
      <c r="E165" s="495" t="s">
        <v>756</v>
      </c>
      <c r="F165" s="495" t="s">
        <v>756</v>
      </c>
      <c r="G165" s="495">
        <v>0</v>
      </c>
    </row>
    <row r="166" spans="1:7" x14ac:dyDescent="0.3">
      <c r="A166" s="493" t="s">
        <v>1163</v>
      </c>
      <c r="B166" s="494" t="s">
        <v>1164</v>
      </c>
      <c r="C166" s="493" t="s">
        <v>1156</v>
      </c>
      <c r="D166" s="493" t="s">
        <v>755</v>
      </c>
      <c r="E166" s="495" t="s">
        <v>756</v>
      </c>
      <c r="F166" s="495" t="s">
        <v>756</v>
      </c>
      <c r="G166" s="495">
        <v>0</v>
      </c>
    </row>
    <row r="167" spans="1:7" x14ac:dyDescent="0.3">
      <c r="A167" s="493" t="s">
        <v>1165</v>
      </c>
      <c r="B167" s="494" t="s">
        <v>1166</v>
      </c>
      <c r="C167" s="493" t="s">
        <v>1167</v>
      </c>
      <c r="D167" s="493" t="s">
        <v>755</v>
      </c>
      <c r="E167" s="495" t="s">
        <v>756</v>
      </c>
      <c r="F167" s="495" t="s">
        <v>756</v>
      </c>
      <c r="G167" s="495">
        <v>0</v>
      </c>
    </row>
    <row r="168" spans="1:7" x14ac:dyDescent="0.3">
      <c r="A168" s="1082" t="s">
        <v>1168</v>
      </c>
      <c r="B168" s="1082"/>
      <c r="C168" s="1082"/>
      <c r="D168" s="493"/>
      <c r="E168" s="495"/>
      <c r="F168" s="495"/>
      <c r="G168" s="495"/>
    </row>
    <row r="169" spans="1:7" x14ac:dyDescent="0.3">
      <c r="A169" s="493" t="s">
        <v>1169</v>
      </c>
      <c r="B169" s="494" t="s">
        <v>1170</v>
      </c>
      <c r="C169" s="493" t="s">
        <v>1150</v>
      </c>
      <c r="D169" s="493" t="s">
        <v>755</v>
      </c>
      <c r="E169" s="495" t="s">
        <v>756</v>
      </c>
      <c r="F169" s="495" t="s">
        <v>756</v>
      </c>
      <c r="G169" s="495">
        <v>0</v>
      </c>
    </row>
    <row r="170" spans="1:7" x14ac:dyDescent="0.3">
      <c r="A170" s="493" t="s">
        <v>1171</v>
      </c>
      <c r="B170" s="494" t="s">
        <v>1172</v>
      </c>
      <c r="C170" s="493" t="s">
        <v>1162</v>
      </c>
      <c r="D170" s="493" t="s">
        <v>755</v>
      </c>
      <c r="E170" s="495" t="s">
        <v>756</v>
      </c>
      <c r="F170" s="495" t="s">
        <v>756</v>
      </c>
      <c r="G170" s="495">
        <v>0</v>
      </c>
    </row>
    <row r="171" spans="1:7" x14ac:dyDescent="0.3">
      <c r="A171" s="493" t="s">
        <v>1173</v>
      </c>
      <c r="B171" s="494" t="s">
        <v>1174</v>
      </c>
      <c r="C171" s="493" t="s">
        <v>1175</v>
      </c>
      <c r="D171" s="493" t="s">
        <v>755</v>
      </c>
      <c r="E171" s="495" t="s">
        <v>756</v>
      </c>
      <c r="F171" s="495" t="s">
        <v>756</v>
      </c>
      <c r="G171" s="495">
        <v>0</v>
      </c>
    </row>
    <row r="172" spans="1:7" x14ac:dyDescent="0.3">
      <c r="A172" s="1082" t="s">
        <v>1176</v>
      </c>
      <c r="B172" s="1082"/>
      <c r="C172" s="1082"/>
      <c r="D172" s="493"/>
      <c r="E172" s="495"/>
      <c r="F172" s="495"/>
      <c r="G172" s="495"/>
    </row>
    <row r="173" spans="1:7" x14ac:dyDescent="0.3">
      <c r="A173" s="493" t="s">
        <v>1177</v>
      </c>
      <c r="B173" s="494" t="s">
        <v>1178</v>
      </c>
      <c r="C173" s="493" t="s">
        <v>1150</v>
      </c>
      <c r="D173" s="493" t="s">
        <v>755</v>
      </c>
      <c r="E173" s="495" t="s">
        <v>756</v>
      </c>
      <c r="F173" s="495" t="s">
        <v>756</v>
      </c>
      <c r="G173" s="495">
        <v>0</v>
      </c>
    </row>
    <row r="174" spans="1:7" x14ac:dyDescent="0.3">
      <c r="A174" s="493" t="s">
        <v>1179</v>
      </c>
      <c r="B174" s="494" t="s">
        <v>1180</v>
      </c>
      <c r="C174" s="493" t="s">
        <v>1162</v>
      </c>
      <c r="D174" s="493" t="s">
        <v>755</v>
      </c>
      <c r="E174" s="495" t="s">
        <v>756</v>
      </c>
      <c r="F174" s="495" t="s">
        <v>756</v>
      </c>
      <c r="G174" s="495">
        <v>0</v>
      </c>
    </row>
    <row r="175" spans="1:7" x14ac:dyDescent="0.3">
      <c r="A175" s="493" t="s">
        <v>1181</v>
      </c>
      <c r="B175" s="494" t="s">
        <v>1182</v>
      </c>
      <c r="C175" s="493" t="s">
        <v>1175</v>
      </c>
      <c r="D175" s="493" t="s">
        <v>755</v>
      </c>
      <c r="E175" s="495" t="s">
        <v>756</v>
      </c>
      <c r="F175" s="495" t="s">
        <v>756</v>
      </c>
      <c r="G175" s="495">
        <v>0</v>
      </c>
    </row>
    <row r="176" spans="1:7" x14ac:dyDescent="0.3">
      <c r="A176" s="493" t="s">
        <v>1183</v>
      </c>
      <c r="B176" s="494" t="s">
        <v>1184</v>
      </c>
      <c r="C176" s="493" t="s">
        <v>1185</v>
      </c>
      <c r="D176" s="493" t="s">
        <v>755</v>
      </c>
      <c r="E176" s="495" t="s">
        <v>756</v>
      </c>
      <c r="F176" s="495" t="s">
        <v>756</v>
      </c>
      <c r="G176" s="495">
        <v>0</v>
      </c>
    </row>
    <row r="177" spans="1:7" x14ac:dyDescent="0.3">
      <c r="A177" s="493" t="s">
        <v>1186</v>
      </c>
      <c r="B177" s="494" t="s">
        <v>1187</v>
      </c>
      <c r="C177" s="493" t="s">
        <v>1188</v>
      </c>
      <c r="D177" s="493" t="s">
        <v>755</v>
      </c>
      <c r="E177" s="495" t="s">
        <v>756</v>
      </c>
      <c r="F177" s="495" t="s">
        <v>756</v>
      </c>
      <c r="G177" s="495">
        <v>0</v>
      </c>
    </row>
    <row r="178" spans="1:7" x14ac:dyDescent="0.3">
      <c r="A178" s="493" t="s">
        <v>1189</v>
      </c>
      <c r="B178" s="494" t="s">
        <v>1190</v>
      </c>
      <c r="C178" s="493" t="s">
        <v>1191</v>
      </c>
      <c r="D178" s="493" t="s">
        <v>755</v>
      </c>
      <c r="E178" s="495" t="s">
        <v>756</v>
      </c>
      <c r="F178" s="495" t="s">
        <v>756</v>
      </c>
      <c r="G178" s="495">
        <v>0</v>
      </c>
    </row>
    <row r="179" spans="1:7" ht="28.95" x14ac:dyDescent="0.3">
      <c r="A179" s="493" t="s">
        <v>1192</v>
      </c>
      <c r="B179" s="494" t="s">
        <v>1193</v>
      </c>
      <c r="C179" s="493" t="s">
        <v>1194</v>
      </c>
      <c r="D179" s="493" t="s">
        <v>755</v>
      </c>
      <c r="E179" s="495" t="s">
        <v>756</v>
      </c>
      <c r="F179" s="495" t="s">
        <v>756</v>
      </c>
      <c r="G179" s="495">
        <v>0</v>
      </c>
    </row>
    <row r="180" spans="1:7" x14ac:dyDescent="0.3">
      <c r="A180" s="491" t="s">
        <v>1195</v>
      </c>
      <c r="B180" s="496" t="s">
        <v>1196</v>
      </c>
      <c r="C180" s="491" t="s">
        <v>1197</v>
      </c>
      <c r="D180" s="491" t="s">
        <v>755</v>
      </c>
      <c r="E180" s="497" t="s">
        <v>756</v>
      </c>
      <c r="F180" s="497" t="s">
        <v>756</v>
      </c>
      <c r="G180" s="497">
        <v>19247880</v>
      </c>
    </row>
    <row r="181" spans="1:7" ht="15" thickBot="1" x14ac:dyDescent="0.3">
      <c r="E181" s="499"/>
      <c r="F181" s="499"/>
      <c r="G181" s="499"/>
    </row>
    <row r="182" spans="1:7" ht="15" thickBot="1" x14ac:dyDescent="0.3">
      <c r="C182" s="500" t="s">
        <v>1198</v>
      </c>
      <c r="D182" s="501"/>
      <c r="E182" s="502"/>
      <c r="F182" s="502"/>
      <c r="G182" s="503">
        <f>SUM(G180,G144,G76,G30)</f>
        <v>852230622</v>
      </c>
    </row>
  </sheetData>
  <mergeCells count="31">
    <mergeCell ref="A172:C172"/>
    <mergeCell ref="A140:C140"/>
    <mergeCell ref="A146:C146"/>
    <mergeCell ref="A157:C157"/>
    <mergeCell ref="A159:C159"/>
    <mergeCell ref="A163:C163"/>
    <mergeCell ref="A168:C168"/>
    <mergeCell ref="A138:C138"/>
    <mergeCell ref="A88:C88"/>
    <mergeCell ref="A93:C93"/>
    <mergeCell ref="A102:C102"/>
    <mergeCell ref="A111:C111"/>
    <mergeCell ref="A114:C114"/>
    <mergeCell ref="A118:C118"/>
    <mergeCell ref="A122:C122"/>
    <mergeCell ref="A125:C125"/>
    <mergeCell ref="A130:C130"/>
    <mergeCell ref="A132:C132"/>
    <mergeCell ref="A135:C135"/>
    <mergeCell ref="A79:C79"/>
    <mergeCell ref="A4:C4"/>
    <mergeCell ref="A32:C32"/>
    <mergeCell ref="A33:C33"/>
    <mergeCell ref="A37:C37"/>
    <mergeCell ref="A41:C41"/>
    <mergeCell ref="A45:C45"/>
    <mergeCell ref="A49:C49"/>
    <mergeCell ref="A54:C54"/>
    <mergeCell ref="A57:C57"/>
    <mergeCell ref="A58:C58"/>
    <mergeCell ref="A67:C67"/>
  </mergeCells>
  <pageMargins left="0.23622047244094491" right="0.23622047244094491" top="0.74803149606299213" bottom="0.55118110236220474" header="0.31496062992125984" footer="0.15748031496062992"/>
  <pageSetup paperSize="9" scale="68" orientation="portrait" horizontalDpi="300" verticalDpi="300" r:id="rId1"/>
  <headerFooter alignWithMargins="0">
    <oddHeader>&amp;C&amp;"-,Félkövér"&amp;14 2018. évi állami támogatás jogcímenként&amp;R&amp;"-,Félkövér"&amp;14 13.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6"/>
  <sheetViews>
    <sheetView workbookViewId="0">
      <selection activeCell="G76" sqref="G76"/>
    </sheetView>
  </sheetViews>
  <sheetFormatPr defaultColWidth="9.21875" defaultRowHeight="13.2" x14ac:dyDescent="0.3"/>
  <cols>
    <col min="1" max="1" width="5.77734375" style="80" customWidth="1"/>
    <col min="2" max="2" width="42.5546875" style="13" customWidth="1"/>
    <col min="3" max="4" width="12.44140625" style="13" customWidth="1"/>
    <col min="5" max="5" width="11" style="13" customWidth="1"/>
    <col min="6" max="6" width="11.77734375" style="13" customWidth="1"/>
    <col min="7" max="7" width="13.21875" style="13" customWidth="1"/>
    <col min="8" max="8" width="14.44140625" style="13" customWidth="1"/>
    <col min="9" max="16384" width="9.21875" style="13"/>
  </cols>
  <sheetData>
    <row r="1" spans="1:8" s="470" customFormat="1" ht="14.4" thickBot="1" x14ac:dyDescent="0.35">
      <c r="A1" s="468"/>
      <c r="H1" s="81" t="s">
        <v>604</v>
      </c>
    </row>
    <row r="2" spans="1:8" s="420" customFormat="1" ht="26.25" customHeight="1" x14ac:dyDescent="0.3">
      <c r="A2" s="1054" t="s">
        <v>4</v>
      </c>
      <c r="B2" s="1056" t="s">
        <v>1199</v>
      </c>
      <c r="C2" s="1054" t="s">
        <v>1200</v>
      </c>
      <c r="D2" s="1054" t="s">
        <v>1201</v>
      </c>
      <c r="E2" s="504" t="s">
        <v>1202</v>
      </c>
      <c r="F2" s="505"/>
      <c r="G2" s="505"/>
      <c r="H2" s="506"/>
    </row>
    <row r="3" spans="1:8" s="423" customFormat="1" ht="32.25" customHeight="1" thickBot="1" x14ac:dyDescent="0.35">
      <c r="A3" s="1055"/>
      <c r="B3" s="1057"/>
      <c r="C3" s="1057"/>
      <c r="D3" s="1055"/>
      <c r="E3" s="507" t="s">
        <v>676</v>
      </c>
      <c r="F3" s="507" t="s">
        <v>677</v>
      </c>
      <c r="G3" s="507" t="s">
        <v>695</v>
      </c>
      <c r="H3" s="422" t="s">
        <v>696</v>
      </c>
    </row>
    <row r="4" spans="1:8" s="429" customFormat="1" ht="13.05" customHeight="1" thickBot="1" x14ac:dyDescent="0.35">
      <c r="A4" s="424">
        <v>1</v>
      </c>
      <c r="B4" s="425">
        <v>2</v>
      </c>
      <c r="C4" s="425">
        <v>3</v>
      </c>
      <c r="D4" s="426">
        <v>4</v>
      </c>
      <c r="E4" s="424">
        <v>5</v>
      </c>
      <c r="F4" s="426">
        <v>6</v>
      </c>
      <c r="G4" s="426">
        <v>7</v>
      </c>
      <c r="H4" s="427">
        <v>8</v>
      </c>
    </row>
    <row r="5" spans="1:8" ht="20.100000000000001" customHeight="1" thickBot="1" x14ac:dyDescent="0.35">
      <c r="A5" s="430" t="s">
        <v>6</v>
      </c>
      <c r="B5" s="431" t="s">
        <v>1203</v>
      </c>
      <c r="C5" s="508"/>
      <c r="D5" s="509" t="s">
        <v>1204</v>
      </c>
      <c r="E5" s="510">
        <f>SUM(E6:E9)</f>
        <v>61080000</v>
      </c>
      <c r="F5" s="511">
        <f>SUM(F6:F9)</f>
        <v>0</v>
      </c>
      <c r="G5" s="511">
        <f>SUM(G6:G9)</f>
        <v>0</v>
      </c>
      <c r="H5" s="512">
        <f>SUM(H6:H9)</f>
        <v>0</v>
      </c>
    </row>
    <row r="6" spans="1:8" ht="20.100000000000001" customHeight="1" x14ac:dyDescent="0.3">
      <c r="A6" s="437" t="s">
        <v>17</v>
      </c>
      <c r="B6" s="438" t="s">
        <v>1205</v>
      </c>
      <c r="C6" s="513"/>
      <c r="D6" s="514"/>
      <c r="E6" s="441">
        <v>1280000</v>
      </c>
      <c r="F6" s="442"/>
      <c r="G6" s="442"/>
      <c r="H6" s="443"/>
    </row>
    <row r="7" spans="1:8" ht="39.6" x14ac:dyDescent="0.3">
      <c r="A7" s="437" t="s">
        <v>29</v>
      </c>
      <c r="B7" s="438" t="s">
        <v>1206</v>
      </c>
      <c r="C7" s="513" t="s">
        <v>1207</v>
      </c>
      <c r="D7" s="514"/>
      <c r="E7" s="441">
        <v>59800000</v>
      </c>
      <c r="F7" s="442"/>
      <c r="G7" s="442"/>
      <c r="H7" s="443"/>
    </row>
    <row r="8" spans="1:8" x14ac:dyDescent="0.3">
      <c r="A8" s="437" t="s">
        <v>139</v>
      </c>
      <c r="B8" s="438"/>
      <c r="C8" s="513"/>
      <c r="D8" s="514"/>
      <c r="E8" s="441"/>
      <c r="F8" s="442"/>
      <c r="G8" s="442"/>
      <c r="H8" s="443"/>
    </row>
    <row r="9" spans="1:8" ht="20.100000000000001" customHeight="1" thickBot="1" x14ac:dyDescent="0.35">
      <c r="A9" s="437" t="s">
        <v>43</v>
      </c>
      <c r="B9" s="438" t="s">
        <v>699</v>
      </c>
      <c r="C9" s="513"/>
      <c r="D9" s="514"/>
      <c r="E9" s="441"/>
      <c r="F9" s="442"/>
      <c r="G9" s="442"/>
      <c r="H9" s="443"/>
    </row>
    <row r="10" spans="1:8" ht="20.100000000000001" customHeight="1" thickBot="1" x14ac:dyDescent="0.35">
      <c r="A10" s="430" t="s">
        <v>65</v>
      </c>
      <c r="B10" s="431" t="s">
        <v>1208</v>
      </c>
      <c r="C10" s="508"/>
      <c r="D10" s="509"/>
      <c r="E10" s="510">
        <f>SUM(E11:E14)</f>
        <v>421080</v>
      </c>
      <c r="F10" s="511">
        <f>SUM(F11:F14)</f>
        <v>0</v>
      </c>
      <c r="G10" s="511">
        <f>SUM(G11:G14)</f>
        <v>0</v>
      </c>
      <c r="H10" s="512">
        <f>SUM(H11:H14)</f>
        <v>0</v>
      </c>
    </row>
    <row r="11" spans="1:8" ht="20.100000000000001" customHeight="1" x14ac:dyDescent="0.3">
      <c r="A11" s="437" t="s">
        <v>146</v>
      </c>
      <c r="B11" s="438" t="s">
        <v>1209</v>
      </c>
      <c r="C11" s="513"/>
      <c r="D11" s="514" t="s">
        <v>1204</v>
      </c>
      <c r="E11" s="441">
        <v>421080</v>
      </c>
      <c r="F11" s="442"/>
      <c r="G11" s="442"/>
      <c r="H11" s="443"/>
    </row>
    <row r="12" spans="1:8" ht="20.100000000000001" customHeight="1" x14ac:dyDescent="0.3">
      <c r="A12" s="437" t="s">
        <v>83</v>
      </c>
      <c r="B12" s="438" t="s">
        <v>699</v>
      </c>
      <c r="C12" s="513"/>
      <c r="D12" s="514"/>
      <c r="E12" s="441"/>
      <c r="F12" s="442"/>
      <c r="G12" s="442"/>
      <c r="H12" s="443"/>
    </row>
    <row r="13" spans="1:8" ht="20.100000000000001" customHeight="1" x14ac:dyDescent="0.3">
      <c r="A13" s="437" t="s">
        <v>85</v>
      </c>
      <c r="B13" s="438" t="s">
        <v>699</v>
      </c>
      <c r="C13" s="513"/>
      <c r="D13" s="514"/>
      <c r="E13" s="441"/>
      <c r="F13" s="442"/>
      <c r="G13" s="442"/>
      <c r="H13" s="443"/>
    </row>
    <row r="14" spans="1:8" ht="20.100000000000001" customHeight="1" thickBot="1" x14ac:dyDescent="0.35">
      <c r="A14" s="437" t="s">
        <v>152</v>
      </c>
      <c r="B14" s="438" t="s">
        <v>699</v>
      </c>
      <c r="C14" s="513"/>
      <c r="D14" s="514"/>
      <c r="E14" s="441"/>
      <c r="F14" s="442"/>
      <c r="G14" s="442"/>
      <c r="H14" s="443"/>
    </row>
    <row r="15" spans="1:8" ht="20.100000000000001" customHeight="1" thickBot="1" x14ac:dyDescent="0.35">
      <c r="A15" s="430" t="s">
        <v>169</v>
      </c>
      <c r="B15" s="515" t="s">
        <v>1210</v>
      </c>
      <c r="C15" s="516"/>
      <c r="D15" s="517"/>
      <c r="E15" s="510">
        <f>E5+E10</f>
        <v>61501080</v>
      </c>
      <c r="F15" s="511">
        <f>F5+F10</f>
        <v>0</v>
      </c>
      <c r="G15" s="511">
        <f>G5+G10</f>
        <v>0</v>
      </c>
      <c r="H15" s="512">
        <f>H5+H10</f>
        <v>0</v>
      </c>
    </row>
    <row r="16" spans="1:8" ht="20.100000000000001" customHeight="1" x14ac:dyDescent="0.3"/>
  </sheetData>
  <mergeCells count="4">
    <mergeCell ref="A2:A3"/>
    <mergeCell ref="B2:B3"/>
    <mergeCell ref="C2:C3"/>
    <mergeCell ref="D2:D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CE,Félkövér"&amp;12Az önkormányzat által nyújtott hitel és kölcsön alakulása lejárat és eszközök szerinti bontásban&amp;R&amp;"Times New Roman CE,Félkövér dőlt" 15.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0"/>
  <sheetViews>
    <sheetView topLeftCell="B1" zoomScaleNormal="100" workbookViewId="0">
      <pane ySplit="2" topLeftCell="A3" activePane="bottomLeft" state="frozen"/>
      <selection activeCell="L16" sqref="L16"/>
      <selection pane="bottomLeft" activeCell="G2" sqref="G2:G20"/>
    </sheetView>
  </sheetViews>
  <sheetFormatPr defaultColWidth="9.21875" defaultRowHeight="12.6" x14ac:dyDescent="0.25"/>
  <cols>
    <col min="1" max="1" width="9.77734375" style="557" bestFit="1" customWidth="1"/>
    <col min="2" max="2" width="70.21875" style="557" bestFit="1" customWidth="1"/>
    <col min="3" max="3" width="15.21875" style="557" customWidth="1"/>
    <col min="4" max="7" width="14.21875" style="557" customWidth="1"/>
    <col min="8" max="8" width="12.5546875" style="557" customWidth="1"/>
    <col min="9" max="9" width="14.21875" style="557" customWidth="1"/>
    <col min="10" max="10" width="14.77734375" style="557" customWidth="1"/>
    <col min="11" max="11" width="12.77734375" style="557" customWidth="1"/>
    <col min="12" max="16384" width="9.21875" style="557"/>
  </cols>
  <sheetData>
    <row r="1" spans="1:14" s="553" customFormat="1" ht="31.2" x14ac:dyDescent="0.25">
      <c r="A1" s="551" t="s">
        <v>1265</v>
      </c>
      <c r="B1" s="551" t="s">
        <v>160</v>
      </c>
      <c r="C1" s="552" t="s">
        <v>475</v>
      </c>
      <c r="D1" s="552" t="s">
        <v>254</v>
      </c>
      <c r="E1" s="552" t="s">
        <v>243</v>
      </c>
      <c r="F1" s="552" t="s">
        <v>245</v>
      </c>
      <c r="G1" s="552" t="s">
        <v>244</v>
      </c>
      <c r="H1" s="552" t="s">
        <v>1266</v>
      </c>
      <c r="I1" s="552" t="s">
        <v>1267</v>
      </c>
      <c r="J1" s="552" t="s">
        <v>654</v>
      </c>
      <c r="K1" s="552" t="s">
        <v>259</v>
      </c>
    </row>
    <row r="2" spans="1:14" ht="15" customHeight="1" x14ac:dyDescent="0.25">
      <c r="A2" s="554" t="s">
        <v>1268</v>
      </c>
      <c r="B2" s="555" t="s">
        <v>1269</v>
      </c>
      <c r="C2" s="556">
        <v>2925044346</v>
      </c>
      <c r="D2" s="556">
        <v>24533195</v>
      </c>
      <c r="E2" s="556">
        <v>41678301</v>
      </c>
      <c r="F2" s="556">
        <v>17136758</v>
      </c>
      <c r="G2" s="556">
        <v>20182944</v>
      </c>
      <c r="H2" s="556">
        <v>2141652</v>
      </c>
      <c r="I2" s="556">
        <v>2208076</v>
      </c>
      <c r="J2" s="556">
        <v>20440075</v>
      </c>
      <c r="K2" s="556">
        <f>SUM(C2:J2)</f>
        <v>3053365347</v>
      </c>
    </row>
    <row r="3" spans="1:14" ht="15" customHeight="1" x14ac:dyDescent="0.25">
      <c r="A3" s="554" t="s">
        <v>1270</v>
      </c>
      <c r="B3" s="555" t="s">
        <v>1271</v>
      </c>
      <c r="C3" s="556">
        <v>2442115423</v>
      </c>
      <c r="D3" s="556">
        <v>253547622</v>
      </c>
      <c r="E3" s="556">
        <v>107692444</v>
      </c>
      <c r="F3" s="556">
        <v>67733606</v>
      </c>
      <c r="G3" s="556">
        <v>438798326</v>
      </c>
      <c r="H3" s="556">
        <v>29408771</v>
      </c>
      <c r="I3" s="556">
        <v>14572859</v>
      </c>
      <c r="J3" s="556">
        <v>39590001</v>
      </c>
      <c r="K3" s="556">
        <f>SUM(C3:J3)</f>
        <v>3393459052</v>
      </c>
    </row>
    <row r="4" spans="1:14" ht="15" customHeight="1" x14ac:dyDescent="0.25">
      <c r="A4" s="558" t="s">
        <v>1272</v>
      </c>
      <c r="B4" s="559" t="s">
        <v>1273</v>
      </c>
      <c r="C4" s="560">
        <v>482928923</v>
      </c>
      <c r="D4" s="560">
        <v>-229014427</v>
      </c>
      <c r="E4" s="560">
        <v>-66014143</v>
      </c>
      <c r="F4" s="560">
        <v>-50596848</v>
      </c>
      <c r="G4" s="560">
        <v>-418615382</v>
      </c>
      <c r="H4" s="560">
        <v>-27267119</v>
      </c>
      <c r="I4" s="560">
        <v>-12364783</v>
      </c>
      <c r="J4" s="560">
        <v>-19149926</v>
      </c>
      <c r="K4" s="560">
        <f t="shared" ref="K4" si="0">K2-K3</f>
        <v>-340093705</v>
      </c>
    </row>
    <row r="5" spans="1:14" ht="15" customHeight="1" x14ac:dyDescent="0.25">
      <c r="A5" s="554" t="s">
        <v>1255</v>
      </c>
      <c r="B5" s="555" t="s">
        <v>1274</v>
      </c>
      <c r="C5" s="556">
        <v>1729346457</v>
      </c>
      <c r="D5" s="556">
        <v>233684225</v>
      </c>
      <c r="E5" s="556">
        <v>66820782</v>
      </c>
      <c r="F5" s="556">
        <v>52571366</v>
      </c>
      <c r="G5" s="556">
        <v>420105057</v>
      </c>
      <c r="H5" s="556">
        <v>27877341</v>
      </c>
      <c r="I5" s="556">
        <v>13693506</v>
      </c>
      <c r="J5" s="556">
        <v>20452225</v>
      </c>
      <c r="K5" s="556">
        <f t="shared" ref="K5:K6" si="1">SUM(C5:J5)</f>
        <v>2564550959</v>
      </c>
    </row>
    <row r="6" spans="1:14" ht="15" customHeight="1" x14ac:dyDescent="0.25">
      <c r="A6" s="554" t="s">
        <v>1256</v>
      </c>
      <c r="B6" s="555" t="s">
        <v>1275</v>
      </c>
      <c r="C6" s="556">
        <v>872643749</v>
      </c>
      <c r="D6" s="556">
        <v>0</v>
      </c>
      <c r="E6" s="556">
        <v>0</v>
      </c>
      <c r="F6" s="556">
        <v>0</v>
      </c>
      <c r="G6" s="556">
        <v>0</v>
      </c>
      <c r="H6" s="556">
        <v>0</v>
      </c>
      <c r="I6" s="556">
        <v>0</v>
      </c>
      <c r="J6" s="556">
        <v>0</v>
      </c>
      <c r="K6" s="556">
        <f t="shared" si="1"/>
        <v>872643749</v>
      </c>
    </row>
    <row r="7" spans="1:14" ht="15" customHeight="1" x14ac:dyDescent="0.25">
      <c r="A7" s="558" t="s">
        <v>1257</v>
      </c>
      <c r="B7" s="559" t="s">
        <v>1276</v>
      </c>
      <c r="C7" s="560">
        <v>856702708</v>
      </c>
      <c r="D7" s="560">
        <v>233684225</v>
      </c>
      <c r="E7" s="560">
        <v>66820782</v>
      </c>
      <c r="F7" s="560">
        <v>52571366</v>
      </c>
      <c r="G7" s="560">
        <v>420105057</v>
      </c>
      <c r="H7" s="560">
        <v>27877341</v>
      </c>
      <c r="I7" s="560">
        <v>13693506</v>
      </c>
      <c r="J7" s="560">
        <v>20452225</v>
      </c>
      <c r="K7" s="560">
        <f t="shared" ref="K7" si="2">K5-K6</f>
        <v>1691907210</v>
      </c>
    </row>
    <row r="8" spans="1:14" ht="15" customHeight="1" x14ac:dyDescent="0.25">
      <c r="A8" s="558" t="s">
        <v>1277</v>
      </c>
      <c r="B8" s="559" t="s">
        <v>1278</v>
      </c>
      <c r="C8" s="560">
        <v>1339631631</v>
      </c>
      <c r="D8" s="560">
        <v>4669798</v>
      </c>
      <c r="E8" s="560">
        <v>806639</v>
      </c>
      <c r="F8" s="560">
        <v>1974518</v>
      </c>
      <c r="G8" s="560">
        <v>1489675</v>
      </c>
      <c r="H8" s="560">
        <v>610222</v>
      </c>
      <c r="I8" s="560">
        <v>1328723</v>
      </c>
      <c r="J8" s="560">
        <v>1302299</v>
      </c>
      <c r="K8" s="560">
        <f t="shared" ref="K8" si="3">K4+K7</f>
        <v>1351813505</v>
      </c>
    </row>
    <row r="9" spans="1:14" ht="15" customHeight="1" x14ac:dyDescent="0.25">
      <c r="A9" s="554" t="s">
        <v>1279</v>
      </c>
      <c r="B9" s="555" t="s">
        <v>1280</v>
      </c>
      <c r="C9" s="556">
        <v>0</v>
      </c>
      <c r="D9" s="556">
        <v>0</v>
      </c>
      <c r="E9" s="556">
        <v>0</v>
      </c>
      <c r="F9" s="556">
        <v>0</v>
      </c>
      <c r="G9" s="556">
        <v>0</v>
      </c>
      <c r="H9" s="556">
        <v>0</v>
      </c>
      <c r="I9" s="556">
        <v>0</v>
      </c>
      <c r="J9" s="556">
        <v>0</v>
      </c>
      <c r="K9" s="556">
        <f t="shared" ref="K9:K10" si="4">SUM(C9:J9)</f>
        <v>0</v>
      </c>
    </row>
    <row r="10" spans="1:14" ht="15" customHeight="1" x14ac:dyDescent="0.25">
      <c r="A10" s="554" t="s">
        <v>1281</v>
      </c>
      <c r="B10" s="555" t="s">
        <v>1282</v>
      </c>
      <c r="C10" s="556">
        <v>0</v>
      </c>
      <c r="D10" s="556">
        <v>0</v>
      </c>
      <c r="E10" s="556">
        <v>0</v>
      </c>
      <c r="F10" s="556">
        <v>0</v>
      </c>
      <c r="G10" s="556">
        <v>0</v>
      </c>
      <c r="H10" s="556">
        <v>0</v>
      </c>
      <c r="I10" s="556">
        <v>0</v>
      </c>
      <c r="J10" s="556">
        <v>0</v>
      </c>
      <c r="K10" s="556">
        <f t="shared" si="4"/>
        <v>0</v>
      </c>
    </row>
    <row r="11" spans="1:14" ht="15" customHeight="1" x14ac:dyDescent="0.25">
      <c r="A11" s="558" t="s">
        <v>538</v>
      </c>
      <c r="B11" s="559" t="s">
        <v>1283</v>
      </c>
      <c r="C11" s="560">
        <v>0</v>
      </c>
      <c r="D11" s="560">
        <v>0</v>
      </c>
      <c r="E11" s="560">
        <v>0</v>
      </c>
      <c r="F11" s="560">
        <v>0</v>
      </c>
      <c r="G11" s="560">
        <v>0</v>
      </c>
      <c r="H11" s="560">
        <v>0</v>
      </c>
      <c r="I11" s="560">
        <v>0</v>
      </c>
      <c r="J11" s="560">
        <v>0</v>
      </c>
      <c r="K11" s="560">
        <f t="shared" ref="K11" si="5">K9-K10</f>
        <v>0</v>
      </c>
    </row>
    <row r="12" spans="1:14" ht="15" customHeight="1" x14ac:dyDescent="0.25">
      <c r="A12" s="554" t="s">
        <v>782</v>
      </c>
      <c r="B12" s="555" t="s">
        <v>1284</v>
      </c>
      <c r="C12" s="556">
        <v>0</v>
      </c>
      <c r="D12" s="556">
        <v>0</v>
      </c>
      <c r="E12" s="556">
        <v>0</v>
      </c>
      <c r="F12" s="556">
        <v>0</v>
      </c>
      <c r="G12" s="556">
        <v>0</v>
      </c>
      <c r="H12" s="556">
        <v>0</v>
      </c>
      <c r="I12" s="556">
        <v>0</v>
      </c>
      <c r="J12" s="556">
        <v>0</v>
      </c>
      <c r="K12" s="556">
        <f t="shared" ref="K12:K13" si="6">SUM(C12:J12)</f>
        <v>0</v>
      </c>
    </row>
    <row r="13" spans="1:14" ht="15" customHeight="1" x14ac:dyDescent="0.25">
      <c r="A13" s="554" t="s">
        <v>785</v>
      </c>
      <c r="B13" s="555" t="s">
        <v>1285</v>
      </c>
      <c r="C13" s="556">
        <v>0</v>
      </c>
      <c r="D13" s="556">
        <v>0</v>
      </c>
      <c r="E13" s="556">
        <v>0</v>
      </c>
      <c r="F13" s="556">
        <v>0</v>
      </c>
      <c r="G13" s="556">
        <v>0</v>
      </c>
      <c r="H13" s="556">
        <v>0</v>
      </c>
      <c r="I13" s="556">
        <v>0</v>
      </c>
      <c r="J13" s="556">
        <v>0</v>
      </c>
      <c r="K13" s="556">
        <f t="shared" si="6"/>
        <v>0</v>
      </c>
    </row>
    <row r="14" spans="1:14" ht="15" customHeight="1" x14ac:dyDescent="0.25">
      <c r="A14" s="558" t="s">
        <v>788</v>
      </c>
      <c r="B14" s="559" t="s">
        <v>1286</v>
      </c>
      <c r="C14" s="560">
        <v>0</v>
      </c>
      <c r="D14" s="560">
        <v>0</v>
      </c>
      <c r="E14" s="560">
        <v>0</v>
      </c>
      <c r="F14" s="560">
        <v>0</v>
      </c>
      <c r="G14" s="560">
        <v>0</v>
      </c>
      <c r="H14" s="560">
        <v>0</v>
      </c>
      <c r="I14" s="560">
        <v>0</v>
      </c>
      <c r="J14" s="560">
        <v>0</v>
      </c>
      <c r="K14" s="560">
        <f t="shared" ref="K14" si="7">K12-K13</f>
        <v>0</v>
      </c>
    </row>
    <row r="15" spans="1:14" ht="15" customHeight="1" x14ac:dyDescent="0.25">
      <c r="A15" s="558" t="s">
        <v>792</v>
      </c>
      <c r="B15" s="559" t="s">
        <v>1287</v>
      </c>
      <c r="C15" s="560">
        <v>0</v>
      </c>
      <c r="D15" s="560">
        <v>0</v>
      </c>
      <c r="E15" s="560">
        <v>0</v>
      </c>
      <c r="F15" s="560">
        <v>0</v>
      </c>
      <c r="G15" s="560">
        <v>0</v>
      </c>
      <c r="H15" s="560">
        <v>0</v>
      </c>
      <c r="I15" s="560">
        <v>0</v>
      </c>
      <c r="J15" s="560">
        <v>0</v>
      </c>
      <c r="K15" s="560">
        <f t="shared" ref="K15" si="8">K11+K14</f>
        <v>0</v>
      </c>
    </row>
    <row r="16" spans="1:14" ht="15" customHeight="1" x14ac:dyDescent="0.25">
      <c r="A16" s="558" t="s">
        <v>795</v>
      </c>
      <c r="B16" s="559" t="s">
        <v>1288</v>
      </c>
      <c r="C16" s="560">
        <v>1339631631</v>
      </c>
      <c r="D16" s="560">
        <v>4669798</v>
      </c>
      <c r="E16" s="560">
        <v>806639</v>
      </c>
      <c r="F16" s="560">
        <v>1974518</v>
      </c>
      <c r="G16" s="560">
        <v>1489675</v>
      </c>
      <c r="H16" s="560">
        <v>610222</v>
      </c>
      <c r="I16" s="560">
        <v>1328723</v>
      </c>
      <c r="J16" s="560">
        <v>1302299</v>
      </c>
      <c r="K16" s="560">
        <f t="shared" ref="K16" si="9">K15+K8</f>
        <v>1351813505</v>
      </c>
      <c r="M16" s="561"/>
      <c r="N16" s="561"/>
    </row>
    <row r="17" spans="1:11" ht="15" customHeight="1" x14ac:dyDescent="0.25">
      <c r="A17" s="558" t="s">
        <v>799</v>
      </c>
      <c r="B17" s="559" t="s">
        <v>1289</v>
      </c>
      <c r="C17" s="560">
        <v>1024554187</v>
      </c>
      <c r="D17" s="560">
        <v>791917</v>
      </c>
      <c r="E17" s="560">
        <v>0</v>
      </c>
      <c r="F17" s="560">
        <v>0</v>
      </c>
      <c r="G17" s="560">
        <v>0</v>
      </c>
      <c r="H17" s="560">
        <v>0</v>
      </c>
      <c r="I17" s="560">
        <v>0</v>
      </c>
      <c r="J17" s="560">
        <v>0</v>
      </c>
      <c r="K17" s="560">
        <f>SUM(C17:J17)</f>
        <v>1025346104</v>
      </c>
    </row>
    <row r="18" spans="1:11" ht="15" customHeight="1" x14ac:dyDescent="0.25">
      <c r="A18" s="558" t="s">
        <v>802</v>
      </c>
      <c r="B18" s="559" t="s">
        <v>1290</v>
      </c>
      <c r="C18" s="560">
        <v>315077444</v>
      </c>
      <c r="D18" s="560">
        <v>3877881</v>
      </c>
      <c r="E18" s="560">
        <v>806639</v>
      </c>
      <c r="F18" s="560">
        <v>1974518</v>
      </c>
      <c r="G18" s="560">
        <v>1489675</v>
      </c>
      <c r="H18" s="560">
        <v>610222</v>
      </c>
      <c r="I18" s="560">
        <v>1328723</v>
      </c>
      <c r="J18" s="560">
        <v>1302299</v>
      </c>
      <c r="K18" s="560">
        <f t="shared" ref="K18" si="10">K8-K17</f>
        <v>326467401</v>
      </c>
    </row>
    <row r="19" spans="1:11" ht="15" customHeight="1" x14ac:dyDescent="0.25">
      <c r="A19" s="558" t="s">
        <v>806</v>
      </c>
      <c r="B19" s="559" t="s">
        <v>1291</v>
      </c>
      <c r="C19" s="560">
        <v>0</v>
      </c>
      <c r="D19" s="560">
        <v>0</v>
      </c>
      <c r="E19" s="560">
        <v>0</v>
      </c>
      <c r="F19" s="560">
        <v>0</v>
      </c>
      <c r="G19" s="560">
        <v>0</v>
      </c>
      <c r="H19" s="560">
        <v>0</v>
      </c>
      <c r="I19" s="560">
        <v>0</v>
      </c>
      <c r="J19" s="560">
        <v>0</v>
      </c>
      <c r="K19" s="560">
        <f>SUM(C19:I19)</f>
        <v>0</v>
      </c>
    </row>
    <row r="20" spans="1:11" ht="15" customHeight="1" x14ac:dyDescent="0.25">
      <c r="A20" s="558" t="s">
        <v>809</v>
      </c>
      <c r="B20" s="559" t="s">
        <v>1292</v>
      </c>
      <c r="C20" s="560">
        <v>0</v>
      </c>
      <c r="D20" s="560">
        <v>0</v>
      </c>
      <c r="E20" s="560">
        <v>0</v>
      </c>
      <c r="F20" s="560">
        <v>0</v>
      </c>
      <c r="G20" s="560">
        <v>0</v>
      </c>
      <c r="H20" s="560">
        <v>0</v>
      </c>
      <c r="I20" s="560">
        <v>0</v>
      </c>
      <c r="J20" s="560">
        <v>0</v>
      </c>
      <c r="K20" s="560">
        <f>SUM(C20:I20)</f>
        <v>0</v>
      </c>
    </row>
  </sheetData>
  <pageMargins left="0.2" right="0.2" top="1.2598425196850394" bottom="0.98425196850393704" header="0.51181102362204722" footer="0.51181102362204722"/>
  <pageSetup scale="65" orientation="landscape" horizontalDpi="300" verticalDpi="300" r:id="rId1"/>
  <headerFooter alignWithMargins="0">
    <oddHeader>&amp;C&amp;"-,Félkövér"&amp;14BONYHÁD VÁROS ÖNKORMÁNYZATA ÉS INTÉZMÉNYEI 
 MARADVÁNY LEVEZETÉS&amp;R&amp;"Times New Roman,Félkövér dőlt"&amp;14 3. sz.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1"/>
  <sheetViews>
    <sheetView topLeftCell="A4" zoomScaleNormal="100" workbookViewId="0">
      <selection activeCell="C34" sqref="C34:E34"/>
    </sheetView>
  </sheetViews>
  <sheetFormatPr defaultRowHeight="13.2" x14ac:dyDescent="0.25"/>
  <cols>
    <col min="1" max="1" width="6.21875" style="640" customWidth="1"/>
    <col min="2" max="2" width="59" style="641" bestFit="1" customWidth="1"/>
    <col min="3" max="3" width="12.77734375" style="569" bestFit="1" customWidth="1"/>
    <col min="4" max="4" width="10.44140625" style="569" customWidth="1"/>
    <col min="5" max="5" width="12.77734375" style="569" bestFit="1" customWidth="1"/>
    <col min="6" max="253" width="9.21875" style="569"/>
    <col min="254" max="254" width="6.21875" style="569" customWidth="1"/>
    <col min="255" max="255" width="37.77734375" style="569" customWidth="1"/>
    <col min="256" max="256" width="11.77734375" style="569" customWidth="1"/>
    <col min="257" max="257" width="10.44140625" style="569" customWidth="1"/>
    <col min="258" max="259" width="11.77734375" style="569" customWidth="1"/>
    <col min="260" max="260" width="10.77734375" style="569" customWidth="1"/>
    <col min="261" max="261" width="11.77734375" style="569" customWidth="1"/>
    <col min="262" max="509" width="9.21875" style="569"/>
    <col min="510" max="510" width="6.21875" style="569" customWidth="1"/>
    <col min="511" max="511" width="37.77734375" style="569" customWidth="1"/>
    <col min="512" max="512" width="11.77734375" style="569" customWidth="1"/>
    <col min="513" max="513" width="10.44140625" style="569" customWidth="1"/>
    <col min="514" max="515" width="11.77734375" style="569" customWidth="1"/>
    <col min="516" max="516" width="10.77734375" style="569" customWidth="1"/>
    <col min="517" max="517" width="11.77734375" style="569" customWidth="1"/>
    <col min="518" max="765" width="9.21875" style="569"/>
    <col min="766" max="766" width="6.21875" style="569" customWidth="1"/>
    <col min="767" max="767" width="37.77734375" style="569" customWidth="1"/>
    <col min="768" max="768" width="11.77734375" style="569" customWidth="1"/>
    <col min="769" max="769" width="10.44140625" style="569" customWidth="1"/>
    <col min="770" max="771" width="11.77734375" style="569" customWidth="1"/>
    <col min="772" max="772" width="10.77734375" style="569" customWidth="1"/>
    <col min="773" max="773" width="11.77734375" style="569" customWidth="1"/>
    <col min="774" max="1021" width="9.21875" style="569"/>
    <col min="1022" max="1022" width="6.21875" style="569" customWidth="1"/>
    <col min="1023" max="1023" width="37.77734375" style="569" customWidth="1"/>
    <col min="1024" max="1024" width="11.77734375" style="569" customWidth="1"/>
    <col min="1025" max="1025" width="10.44140625" style="569" customWidth="1"/>
    <col min="1026" max="1027" width="11.77734375" style="569" customWidth="1"/>
    <col min="1028" max="1028" width="10.77734375" style="569" customWidth="1"/>
    <col min="1029" max="1029" width="11.77734375" style="569" customWidth="1"/>
    <col min="1030" max="1277" width="9.21875" style="569"/>
    <col min="1278" max="1278" width="6.21875" style="569" customWidth="1"/>
    <col min="1279" max="1279" width="37.77734375" style="569" customWidth="1"/>
    <col min="1280" max="1280" width="11.77734375" style="569" customWidth="1"/>
    <col min="1281" max="1281" width="10.44140625" style="569" customWidth="1"/>
    <col min="1282" max="1283" width="11.77734375" style="569" customWidth="1"/>
    <col min="1284" max="1284" width="10.77734375" style="569" customWidth="1"/>
    <col min="1285" max="1285" width="11.77734375" style="569" customWidth="1"/>
    <col min="1286" max="1533" width="9.21875" style="569"/>
    <col min="1534" max="1534" width="6.21875" style="569" customWidth="1"/>
    <col min="1535" max="1535" width="37.77734375" style="569" customWidth="1"/>
    <col min="1536" max="1536" width="11.77734375" style="569" customWidth="1"/>
    <col min="1537" max="1537" width="10.44140625" style="569" customWidth="1"/>
    <col min="1538" max="1539" width="11.77734375" style="569" customWidth="1"/>
    <col min="1540" max="1540" width="10.77734375" style="569" customWidth="1"/>
    <col min="1541" max="1541" width="11.77734375" style="569" customWidth="1"/>
    <col min="1542" max="1789" width="9.21875" style="569"/>
    <col min="1790" max="1790" width="6.21875" style="569" customWidth="1"/>
    <col min="1791" max="1791" width="37.77734375" style="569" customWidth="1"/>
    <col min="1792" max="1792" width="11.77734375" style="569" customWidth="1"/>
    <col min="1793" max="1793" width="10.44140625" style="569" customWidth="1"/>
    <col min="1794" max="1795" width="11.77734375" style="569" customWidth="1"/>
    <col min="1796" max="1796" width="10.77734375" style="569" customWidth="1"/>
    <col min="1797" max="1797" width="11.77734375" style="569" customWidth="1"/>
    <col min="1798" max="2045" width="9.21875" style="569"/>
    <col min="2046" max="2046" width="6.21875" style="569" customWidth="1"/>
    <col min="2047" max="2047" width="37.77734375" style="569" customWidth="1"/>
    <col min="2048" max="2048" width="11.77734375" style="569" customWidth="1"/>
    <col min="2049" max="2049" width="10.44140625" style="569" customWidth="1"/>
    <col min="2050" max="2051" width="11.77734375" style="569" customWidth="1"/>
    <col min="2052" max="2052" width="10.77734375" style="569" customWidth="1"/>
    <col min="2053" max="2053" width="11.77734375" style="569" customWidth="1"/>
    <col min="2054" max="2301" width="9.21875" style="569"/>
    <col min="2302" max="2302" width="6.21875" style="569" customWidth="1"/>
    <col min="2303" max="2303" width="37.77734375" style="569" customWidth="1"/>
    <col min="2304" max="2304" width="11.77734375" style="569" customWidth="1"/>
    <col min="2305" max="2305" width="10.44140625" style="569" customWidth="1"/>
    <col min="2306" max="2307" width="11.77734375" style="569" customWidth="1"/>
    <col min="2308" max="2308" width="10.77734375" style="569" customWidth="1"/>
    <col min="2309" max="2309" width="11.77734375" style="569" customWidth="1"/>
    <col min="2310" max="2557" width="9.21875" style="569"/>
    <col min="2558" max="2558" width="6.21875" style="569" customWidth="1"/>
    <col min="2559" max="2559" width="37.77734375" style="569" customWidth="1"/>
    <col min="2560" max="2560" width="11.77734375" style="569" customWidth="1"/>
    <col min="2561" max="2561" width="10.44140625" style="569" customWidth="1"/>
    <col min="2562" max="2563" width="11.77734375" style="569" customWidth="1"/>
    <col min="2564" max="2564" width="10.77734375" style="569" customWidth="1"/>
    <col min="2565" max="2565" width="11.77734375" style="569" customWidth="1"/>
    <col min="2566" max="2813" width="9.21875" style="569"/>
    <col min="2814" max="2814" width="6.21875" style="569" customWidth="1"/>
    <col min="2815" max="2815" width="37.77734375" style="569" customWidth="1"/>
    <col min="2816" max="2816" width="11.77734375" style="569" customWidth="1"/>
    <col min="2817" max="2817" width="10.44140625" style="569" customWidth="1"/>
    <col min="2818" max="2819" width="11.77734375" style="569" customWidth="1"/>
    <col min="2820" max="2820" width="10.77734375" style="569" customWidth="1"/>
    <col min="2821" max="2821" width="11.77734375" style="569" customWidth="1"/>
    <col min="2822" max="3069" width="9.21875" style="569"/>
    <col min="3070" max="3070" width="6.21875" style="569" customWidth="1"/>
    <col min="3071" max="3071" width="37.77734375" style="569" customWidth="1"/>
    <col min="3072" max="3072" width="11.77734375" style="569" customWidth="1"/>
    <col min="3073" max="3073" width="10.44140625" style="569" customWidth="1"/>
    <col min="3074" max="3075" width="11.77734375" style="569" customWidth="1"/>
    <col min="3076" max="3076" width="10.77734375" style="569" customWidth="1"/>
    <col min="3077" max="3077" width="11.77734375" style="569" customWidth="1"/>
    <col min="3078" max="3325" width="9.21875" style="569"/>
    <col min="3326" max="3326" width="6.21875" style="569" customWidth="1"/>
    <col min="3327" max="3327" width="37.77734375" style="569" customWidth="1"/>
    <col min="3328" max="3328" width="11.77734375" style="569" customWidth="1"/>
    <col min="3329" max="3329" width="10.44140625" style="569" customWidth="1"/>
    <col min="3330" max="3331" width="11.77734375" style="569" customWidth="1"/>
    <col min="3332" max="3332" width="10.77734375" style="569" customWidth="1"/>
    <col min="3333" max="3333" width="11.77734375" style="569" customWidth="1"/>
    <col min="3334" max="3581" width="9.21875" style="569"/>
    <col min="3582" max="3582" width="6.21875" style="569" customWidth="1"/>
    <col min="3583" max="3583" width="37.77734375" style="569" customWidth="1"/>
    <col min="3584" max="3584" width="11.77734375" style="569" customWidth="1"/>
    <col min="3585" max="3585" width="10.44140625" style="569" customWidth="1"/>
    <col min="3586" max="3587" width="11.77734375" style="569" customWidth="1"/>
    <col min="3588" max="3588" width="10.77734375" style="569" customWidth="1"/>
    <col min="3589" max="3589" width="11.77734375" style="569" customWidth="1"/>
    <col min="3590" max="3837" width="9.21875" style="569"/>
    <col min="3838" max="3838" width="6.21875" style="569" customWidth="1"/>
    <col min="3839" max="3839" width="37.77734375" style="569" customWidth="1"/>
    <col min="3840" max="3840" width="11.77734375" style="569" customWidth="1"/>
    <col min="3841" max="3841" width="10.44140625" style="569" customWidth="1"/>
    <col min="3842" max="3843" width="11.77734375" style="569" customWidth="1"/>
    <col min="3844" max="3844" width="10.77734375" style="569" customWidth="1"/>
    <col min="3845" max="3845" width="11.77734375" style="569" customWidth="1"/>
    <col min="3846" max="4093" width="9.21875" style="569"/>
    <col min="4094" max="4094" width="6.21875" style="569" customWidth="1"/>
    <col min="4095" max="4095" width="37.77734375" style="569" customWidth="1"/>
    <col min="4096" max="4096" width="11.77734375" style="569" customWidth="1"/>
    <col min="4097" max="4097" width="10.44140625" style="569" customWidth="1"/>
    <col min="4098" max="4099" width="11.77734375" style="569" customWidth="1"/>
    <col min="4100" max="4100" width="10.77734375" style="569" customWidth="1"/>
    <col min="4101" max="4101" width="11.77734375" style="569" customWidth="1"/>
    <col min="4102" max="4349" width="9.21875" style="569"/>
    <col min="4350" max="4350" width="6.21875" style="569" customWidth="1"/>
    <col min="4351" max="4351" width="37.77734375" style="569" customWidth="1"/>
    <col min="4352" max="4352" width="11.77734375" style="569" customWidth="1"/>
    <col min="4353" max="4353" width="10.44140625" style="569" customWidth="1"/>
    <col min="4354" max="4355" width="11.77734375" style="569" customWidth="1"/>
    <col min="4356" max="4356" width="10.77734375" style="569" customWidth="1"/>
    <col min="4357" max="4357" width="11.77734375" style="569" customWidth="1"/>
    <col min="4358" max="4605" width="9.21875" style="569"/>
    <col min="4606" max="4606" width="6.21875" style="569" customWidth="1"/>
    <col min="4607" max="4607" width="37.77734375" style="569" customWidth="1"/>
    <col min="4608" max="4608" width="11.77734375" style="569" customWidth="1"/>
    <col min="4609" max="4609" width="10.44140625" style="569" customWidth="1"/>
    <col min="4610" max="4611" width="11.77734375" style="569" customWidth="1"/>
    <col min="4612" max="4612" width="10.77734375" style="569" customWidth="1"/>
    <col min="4613" max="4613" width="11.77734375" style="569" customWidth="1"/>
    <col min="4614" max="4861" width="9.21875" style="569"/>
    <col min="4862" max="4862" width="6.21875" style="569" customWidth="1"/>
    <col min="4863" max="4863" width="37.77734375" style="569" customWidth="1"/>
    <col min="4864" max="4864" width="11.77734375" style="569" customWidth="1"/>
    <col min="4865" max="4865" width="10.44140625" style="569" customWidth="1"/>
    <col min="4866" max="4867" width="11.77734375" style="569" customWidth="1"/>
    <col min="4868" max="4868" width="10.77734375" style="569" customWidth="1"/>
    <col min="4869" max="4869" width="11.77734375" style="569" customWidth="1"/>
    <col min="4870" max="5117" width="9.21875" style="569"/>
    <col min="5118" max="5118" width="6.21875" style="569" customWidth="1"/>
    <col min="5119" max="5119" width="37.77734375" style="569" customWidth="1"/>
    <col min="5120" max="5120" width="11.77734375" style="569" customWidth="1"/>
    <col min="5121" max="5121" width="10.44140625" style="569" customWidth="1"/>
    <col min="5122" max="5123" width="11.77734375" style="569" customWidth="1"/>
    <col min="5124" max="5124" width="10.77734375" style="569" customWidth="1"/>
    <col min="5125" max="5125" width="11.77734375" style="569" customWidth="1"/>
    <col min="5126" max="5373" width="9.21875" style="569"/>
    <col min="5374" max="5374" width="6.21875" style="569" customWidth="1"/>
    <col min="5375" max="5375" width="37.77734375" style="569" customWidth="1"/>
    <col min="5376" max="5376" width="11.77734375" style="569" customWidth="1"/>
    <col min="5377" max="5377" width="10.44140625" style="569" customWidth="1"/>
    <col min="5378" max="5379" width="11.77734375" style="569" customWidth="1"/>
    <col min="5380" max="5380" width="10.77734375" style="569" customWidth="1"/>
    <col min="5381" max="5381" width="11.77734375" style="569" customWidth="1"/>
    <col min="5382" max="5629" width="9.21875" style="569"/>
    <col min="5630" max="5630" width="6.21875" style="569" customWidth="1"/>
    <col min="5631" max="5631" width="37.77734375" style="569" customWidth="1"/>
    <col min="5632" max="5632" width="11.77734375" style="569" customWidth="1"/>
    <col min="5633" max="5633" width="10.44140625" style="569" customWidth="1"/>
    <col min="5634" max="5635" width="11.77734375" style="569" customWidth="1"/>
    <col min="5636" max="5636" width="10.77734375" style="569" customWidth="1"/>
    <col min="5637" max="5637" width="11.77734375" style="569" customWidth="1"/>
    <col min="5638" max="5885" width="9.21875" style="569"/>
    <col min="5886" max="5886" width="6.21875" style="569" customWidth="1"/>
    <col min="5887" max="5887" width="37.77734375" style="569" customWidth="1"/>
    <col min="5888" max="5888" width="11.77734375" style="569" customWidth="1"/>
    <col min="5889" max="5889" width="10.44140625" style="569" customWidth="1"/>
    <col min="5890" max="5891" width="11.77734375" style="569" customWidth="1"/>
    <col min="5892" max="5892" width="10.77734375" style="569" customWidth="1"/>
    <col min="5893" max="5893" width="11.77734375" style="569" customWidth="1"/>
    <col min="5894" max="6141" width="9.21875" style="569"/>
    <col min="6142" max="6142" width="6.21875" style="569" customWidth="1"/>
    <col min="6143" max="6143" width="37.77734375" style="569" customWidth="1"/>
    <col min="6144" max="6144" width="11.77734375" style="569" customWidth="1"/>
    <col min="6145" max="6145" width="10.44140625" style="569" customWidth="1"/>
    <col min="6146" max="6147" width="11.77734375" style="569" customWidth="1"/>
    <col min="6148" max="6148" width="10.77734375" style="569" customWidth="1"/>
    <col min="6149" max="6149" width="11.77734375" style="569" customWidth="1"/>
    <col min="6150" max="6397" width="9.21875" style="569"/>
    <col min="6398" max="6398" width="6.21875" style="569" customWidth="1"/>
    <col min="6399" max="6399" width="37.77734375" style="569" customWidth="1"/>
    <col min="6400" max="6400" width="11.77734375" style="569" customWidth="1"/>
    <col min="6401" max="6401" width="10.44140625" style="569" customWidth="1"/>
    <col min="6402" max="6403" width="11.77734375" style="569" customWidth="1"/>
    <col min="6404" max="6404" width="10.77734375" style="569" customWidth="1"/>
    <col min="6405" max="6405" width="11.77734375" style="569" customWidth="1"/>
    <col min="6406" max="6653" width="9.21875" style="569"/>
    <col min="6654" max="6654" width="6.21875" style="569" customWidth="1"/>
    <col min="6655" max="6655" width="37.77734375" style="569" customWidth="1"/>
    <col min="6656" max="6656" width="11.77734375" style="569" customWidth="1"/>
    <col min="6657" max="6657" width="10.44140625" style="569" customWidth="1"/>
    <col min="6658" max="6659" width="11.77734375" style="569" customWidth="1"/>
    <col min="6660" max="6660" width="10.77734375" style="569" customWidth="1"/>
    <col min="6661" max="6661" width="11.77734375" style="569" customWidth="1"/>
    <col min="6662" max="6909" width="9.21875" style="569"/>
    <col min="6910" max="6910" width="6.21875" style="569" customWidth="1"/>
    <col min="6911" max="6911" width="37.77734375" style="569" customWidth="1"/>
    <col min="6912" max="6912" width="11.77734375" style="569" customWidth="1"/>
    <col min="6913" max="6913" width="10.44140625" style="569" customWidth="1"/>
    <col min="6914" max="6915" width="11.77734375" style="569" customWidth="1"/>
    <col min="6916" max="6916" width="10.77734375" style="569" customWidth="1"/>
    <col min="6917" max="6917" width="11.77734375" style="569" customWidth="1"/>
    <col min="6918" max="7165" width="9.21875" style="569"/>
    <col min="7166" max="7166" width="6.21875" style="569" customWidth="1"/>
    <col min="7167" max="7167" width="37.77734375" style="569" customWidth="1"/>
    <col min="7168" max="7168" width="11.77734375" style="569" customWidth="1"/>
    <col min="7169" max="7169" width="10.44140625" style="569" customWidth="1"/>
    <col min="7170" max="7171" width="11.77734375" style="569" customWidth="1"/>
    <col min="7172" max="7172" width="10.77734375" style="569" customWidth="1"/>
    <col min="7173" max="7173" width="11.77734375" style="569" customWidth="1"/>
    <col min="7174" max="7421" width="9.21875" style="569"/>
    <col min="7422" max="7422" width="6.21875" style="569" customWidth="1"/>
    <col min="7423" max="7423" width="37.77734375" style="569" customWidth="1"/>
    <col min="7424" max="7424" width="11.77734375" style="569" customWidth="1"/>
    <col min="7425" max="7425" width="10.44140625" style="569" customWidth="1"/>
    <col min="7426" max="7427" width="11.77734375" style="569" customWidth="1"/>
    <col min="7428" max="7428" width="10.77734375" style="569" customWidth="1"/>
    <col min="7429" max="7429" width="11.77734375" style="569" customWidth="1"/>
    <col min="7430" max="7677" width="9.21875" style="569"/>
    <col min="7678" max="7678" width="6.21875" style="569" customWidth="1"/>
    <col min="7679" max="7679" width="37.77734375" style="569" customWidth="1"/>
    <col min="7680" max="7680" width="11.77734375" style="569" customWidth="1"/>
    <col min="7681" max="7681" width="10.44140625" style="569" customWidth="1"/>
    <col min="7682" max="7683" width="11.77734375" style="569" customWidth="1"/>
    <col min="7684" max="7684" width="10.77734375" style="569" customWidth="1"/>
    <col min="7685" max="7685" width="11.77734375" style="569" customWidth="1"/>
    <col min="7686" max="7933" width="9.21875" style="569"/>
    <col min="7934" max="7934" width="6.21875" style="569" customWidth="1"/>
    <col min="7935" max="7935" width="37.77734375" style="569" customWidth="1"/>
    <col min="7936" max="7936" width="11.77734375" style="569" customWidth="1"/>
    <col min="7937" max="7937" width="10.44140625" style="569" customWidth="1"/>
    <col min="7938" max="7939" width="11.77734375" style="569" customWidth="1"/>
    <col min="7940" max="7940" width="10.77734375" style="569" customWidth="1"/>
    <col min="7941" max="7941" width="11.77734375" style="569" customWidth="1"/>
    <col min="7942" max="8189" width="9.21875" style="569"/>
    <col min="8190" max="8190" width="6.21875" style="569" customWidth="1"/>
    <col min="8191" max="8191" width="37.77734375" style="569" customWidth="1"/>
    <col min="8192" max="8192" width="11.77734375" style="569" customWidth="1"/>
    <col min="8193" max="8193" width="10.44140625" style="569" customWidth="1"/>
    <col min="8194" max="8195" width="11.77734375" style="569" customWidth="1"/>
    <col min="8196" max="8196" width="10.77734375" style="569" customWidth="1"/>
    <col min="8197" max="8197" width="11.77734375" style="569" customWidth="1"/>
    <col min="8198" max="8445" width="9.21875" style="569"/>
    <col min="8446" max="8446" width="6.21875" style="569" customWidth="1"/>
    <col min="8447" max="8447" width="37.77734375" style="569" customWidth="1"/>
    <col min="8448" max="8448" width="11.77734375" style="569" customWidth="1"/>
    <col min="8449" max="8449" width="10.44140625" style="569" customWidth="1"/>
    <col min="8450" max="8451" width="11.77734375" style="569" customWidth="1"/>
    <col min="8452" max="8452" width="10.77734375" style="569" customWidth="1"/>
    <col min="8453" max="8453" width="11.77734375" style="569" customWidth="1"/>
    <col min="8454" max="8701" width="9.21875" style="569"/>
    <col min="8702" max="8702" width="6.21875" style="569" customWidth="1"/>
    <col min="8703" max="8703" width="37.77734375" style="569" customWidth="1"/>
    <col min="8704" max="8704" width="11.77734375" style="569" customWidth="1"/>
    <col min="8705" max="8705" width="10.44140625" style="569" customWidth="1"/>
    <col min="8706" max="8707" width="11.77734375" style="569" customWidth="1"/>
    <col min="8708" max="8708" width="10.77734375" style="569" customWidth="1"/>
    <col min="8709" max="8709" width="11.77734375" style="569" customWidth="1"/>
    <col min="8710" max="8957" width="9.21875" style="569"/>
    <col min="8958" max="8958" width="6.21875" style="569" customWidth="1"/>
    <col min="8959" max="8959" width="37.77734375" style="569" customWidth="1"/>
    <col min="8960" max="8960" width="11.77734375" style="569" customWidth="1"/>
    <col min="8961" max="8961" width="10.44140625" style="569" customWidth="1"/>
    <col min="8962" max="8963" width="11.77734375" style="569" customWidth="1"/>
    <col min="8964" max="8964" width="10.77734375" style="569" customWidth="1"/>
    <col min="8965" max="8965" width="11.77734375" style="569" customWidth="1"/>
    <col min="8966" max="9213" width="9.21875" style="569"/>
    <col min="9214" max="9214" width="6.21875" style="569" customWidth="1"/>
    <col min="9215" max="9215" width="37.77734375" style="569" customWidth="1"/>
    <col min="9216" max="9216" width="11.77734375" style="569" customWidth="1"/>
    <col min="9217" max="9217" width="10.44140625" style="569" customWidth="1"/>
    <col min="9218" max="9219" width="11.77734375" style="569" customWidth="1"/>
    <col min="9220" max="9220" width="10.77734375" style="569" customWidth="1"/>
    <col min="9221" max="9221" width="11.77734375" style="569" customWidth="1"/>
    <col min="9222" max="9469" width="9.21875" style="569"/>
    <col min="9470" max="9470" width="6.21875" style="569" customWidth="1"/>
    <col min="9471" max="9471" width="37.77734375" style="569" customWidth="1"/>
    <col min="9472" max="9472" width="11.77734375" style="569" customWidth="1"/>
    <col min="9473" max="9473" width="10.44140625" style="569" customWidth="1"/>
    <col min="9474" max="9475" width="11.77734375" style="569" customWidth="1"/>
    <col min="9476" max="9476" width="10.77734375" style="569" customWidth="1"/>
    <col min="9477" max="9477" width="11.77734375" style="569" customWidth="1"/>
    <col min="9478" max="9725" width="9.21875" style="569"/>
    <col min="9726" max="9726" width="6.21875" style="569" customWidth="1"/>
    <col min="9727" max="9727" width="37.77734375" style="569" customWidth="1"/>
    <col min="9728" max="9728" width="11.77734375" style="569" customWidth="1"/>
    <col min="9729" max="9729" width="10.44140625" style="569" customWidth="1"/>
    <col min="9730" max="9731" width="11.77734375" style="569" customWidth="1"/>
    <col min="9732" max="9732" width="10.77734375" style="569" customWidth="1"/>
    <col min="9733" max="9733" width="11.77734375" style="569" customWidth="1"/>
    <col min="9734" max="9981" width="9.21875" style="569"/>
    <col min="9982" max="9982" width="6.21875" style="569" customWidth="1"/>
    <col min="9983" max="9983" width="37.77734375" style="569" customWidth="1"/>
    <col min="9984" max="9984" width="11.77734375" style="569" customWidth="1"/>
    <col min="9985" max="9985" width="10.44140625" style="569" customWidth="1"/>
    <col min="9986" max="9987" width="11.77734375" style="569" customWidth="1"/>
    <col min="9988" max="9988" width="10.77734375" style="569" customWidth="1"/>
    <col min="9989" max="9989" width="11.77734375" style="569" customWidth="1"/>
    <col min="9990" max="10237" width="9.21875" style="569"/>
    <col min="10238" max="10238" width="6.21875" style="569" customWidth="1"/>
    <col min="10239" max="10239" width="37.77734375" style="569" customWidth="1"/>
    <col min="10240" max="10240" width="11.77734375" style="569" customWidth="1"/>
    <col min="10241" max="10241" width="10.44140625" style="569" customWidth="1"/>
    <col min="10242" max="10243" width="11.77734375" style="569" customWidth="1"/>
    <col min="10244" max="10244" width="10.77734375" style="569" customWidth="1"/>
    <col min="10245" max="10245" width="11.77734375" style="569" customWidth="1"/>
    <col min="10246" max="10493" width="9.21875" style="569"/>
    <col min="10494" max="10494" width="6.21875" style="569" customWidth="1"/>
    <col min="10495" max="10495" width="37.77734375" style="569" customWidth="1"/>
    <col min="10496" max="10496" width="11.77734375" style="569" customWidth="1"/>
    <col min="10497" max="10497" width="10.44140625" style="569" customWidth="1"/>
    <col min="10498" max="10499" width="11.77734375" style="569" customWidth="1"/>
    <col min="10500" max="10500" width="10.77734375" style="569" customWidth="1"/>
    <col min="10501" max="10501" width="11.77734375" style="569" customWidth="1"/>
    <col min="10502" max="10749" width="9.21875" style="569"/>
    <col min="10750" max="10750" width="6.21875" style="569" customWidth="1"/>
    <col min="10751" max="10751" width="37.77734375" style="569" customWidth="1"/>
    <col min="10752" max="10752" width="11.77734375" style="569" customWidth="1"/>
    <col min="10753" max="10753" width="10.44140625" style="569" customWidth="1"/>
    <col min="10754" max="10755" width="11.77734375" style="569" customWidth="1"/>
    <col min="10756" max="10756" width="10.77734375" style="569" customWidth="1"/>
    <col min="10757" max="10757" width="11.77734375" style="569" customWidth="1"/>
    <col min="10758" max="11005" width="9.21875" style="569"/>
    <col min="11006" max="11006" width="6.21875" style="569" customWidth="1"/>
    <col min="11007" max="11007" width="37.77734375" style="569" customWidth="1"/>
    <col min="11008" max="11008" width="11.77734375" style="569" customWidth="1"/>
    <col min="11009" max="11009" width="10.44140625" style="569" customWidth="1"/>
    <col min="11010" max="11011" width="11.77734375" style="569" customWidth="1"/>
    <col min="11012" max="11012" width="10.77734375" style="569" customWidth="1"/>
    <col min="11013" max="11013" width="11.77734375" style="569" customWidth="1"/>
    <col min="11014" max="11261" width="9.21875" style="569"/>
    <col min="11262" max="11262" width="6.21875" style="569" customWidth="1"/>
    <col min="11263" max="11263" width="37.77734375" style="569" customWidth="1"/>
    <col min="11264" max="11264" width="11.77734375" style="569" customWidth="1"/>
    <col min="11265" max="11265" width="10.44140625" style="569" customWidth="1"/>
    <col min="11266" max="11267" width="11.77734375" style="569" customWidth="1"/>
    <col min="11268" max="11268" width="10.77734375" style="569" customWidth="1"/>
    <col min="11269" max="11269" width="11.77734375" style="569" customWidth="1"/>
    <col min="11270" max="11517" width="9.21875" style="569"/>
    <col min="11518" max="11518" width="6.21875" style="569" customWidth="1"/>
    <col min="11519" max="11519" width="37.77734375" style="569" customWidth="1"/>
    <col min="11520" max="11520" width="11.77734375" style="569" customWidth="1"/>
    <col min="11521" max="11521" width="10.44140625" style="569" customWidth="1"/>
    <col min="11522" max="11523" width="11.77734375" style="569" customWidth="1"/>
    <col min="11524" max="11524" width="10.77734375" style="569" customWidth="1"/>
    <col min="11525" max="11525" width="11.77734375" style="569" customWidth="1"/>
    <col min="11526" max="11773" width="9.21875" style="569"/>
    <col min="11774" max="11774" width="6.21875" style="569" customWidth="1"/>
    <col min="11775" max="11775" width="37.77734375" style="569" customWidth="1"/>
    <col min="11776" max="11776" width="11.77734375" style="569" customWidth="1"/>
    <col min="11777" max="11777" width="10.44140625" style="569" customWidth="1"/>
    <col min="11778" max="11779" width="11.77734375" style="569" customWidth="1"/>
    <col min="11780" max="11780" width="10.77734375" style="569" customWidth="1"/>
    <col min="11781" max="11781" width="11.77734375" style="569" customWidth="1"/>
    <col min="11782" max="12029" width="9.21875" style="569"/>
    <col min="12030" max="12030" width="6.21875" style="569" customWidth="1"/>
    <col min="12031" max="12031" width="37.77734375" style="569" customWidth="1"/>
    <col min="12032" max="12032" width="11.77734375" style="569" customWidth="1"/>
    <col min="12033" max="12033" width="10.44140625" style="569" customWidth="1"/>
    <col min="12034" max="12035" width="11.77734375" style="569" customWidth="1"/>
    <col min="12036" max="12036" width="10.77734375" style="569" customWidth="1"/>
    <col min="12037" max="12037" width="11.77734375" style="569" customWidth="1"/>
    <col min="12038" max="12285" width="9.21875" style="569"/>
    <col min="12286" max="12286" width="6.21875" style="569" customWidth="1"/>
    <col min="12287" max="12287" width="37.77734375" style="569" customWidth="1"/>
    <col min="12288" max="12288" width="11.77734375" style="569" customWidth="1"/>
    <col min="12289" max="12289" width="10.44140625" style="569" customWidth="1"/>
    <col min="12290" max="12291" width="11.77734375" style="569" customWidth="1"/>
    <col min="12292" max="12292" width="10.77734375" style="569" customWidth="1"/>
    <col min="12293" max="12293" width="11.77734375" style="569" customWidth="1"/>
    <col min="12294" max="12541" width="9.21875" style="569"/>
    <col min="12542" max="12542" width="6.21875" style="569" customWidth="1"/>
    <col min="12543" max="12543" width="37.77734375" style="569" customWidth="1"/>
    <col min="12544" max="12544" width="11.77734375" style="569" customWidth="1"/>
    <col min="12545" max="12545" width="10.44140625" style="569" customWidth="1"/>
    <col min="12546" max="12547" width="11.77734375" style="569" customWidth="1"/>
    <col min="12548" max="12548" width="10.77734375" style="569" customWidth="1"/>
    <col min="12549" max="12549" width="11.77734375" style="569" customWidth="1"/>
    <col min="12550" max="12797" width="9.21875" style="569"/>
    <col min="12798" max="12798" width="6.21875" style="569" customWidth="1"/>
    <col min="12799" max="12799" width="37.77734375" style="569" customWidth="1"/>
    <col min="12800" max="12800" width="11.77734375" style="569" customWidth="1"/>
    <col min="12801" max="12801" width="10.44140625" style="569" customWidth="1"/>
    <col min="12802" max="12803" width="11.77734375" style="569" customWidth="1"/>
    <col min="12804" max="12804" width="10.77734375" style="569" customWidth="1"/>
    <col min="12805" max="12805" width="11.77734375" style="569" customWidth="1"/>
    <col min="12806" max="13053" width="9.21875" style="569"/>
    <col min="13054" max="13054" width="6.21875" style="569" customWidth="1"/>
    <col min="13055" max="13055" width="37.77734375" style="569" customWidth="1"/>
    <col min="13056" max="13056" width="11.77734375" style="569" customWidth="1"/>
    <col min="13057" max="13057" width="10.44140625" style="569" customWidth="1"/>
    <col min="13058" max="13059" width="11.77734375" style="569" customWidth="1"/>
    <col min="13060" max="13060" width="10.77734375" style="569" customWidth="1"/>
    <col min="13061" max="13061" width="11.77734375" style="569" customWidth="1"/>
    <col min="13062" max="13309" width="9.21875" style="569"/>
    <col min="13310" max="13310" width="6.21875" style="569" customWidth="1"/>
    <col min="13311" max="13311" width="37.77734375" style="569" customWidth="1"/>
    <col min="13312" max="13312" width="11.77734375" style="569" customWidth="1"/>
    <col min="13313" max="13313" width="10.44140625" style="569" customWidth="1"/>
    <col min="13314" max="13315" width="11.77734375" style="569" customWidth="1"/>
    <col min="13316" max="13316" width="10.77734375" style="569" customWidth="1"/>
    <col min="13317" max="13317" width="11.77734375" style="569" customWidth="1"/>
    <col min="13318" max="13565" width="9.21875" style="569"/>
    <col min="13566" max="13566" width="6.21875" style="569" customWidth="1"/>
    <col min="13567" max="13567" width="37.77734375" style="569" customWidth="1"/>
    <col min="13568" max="13568" width="11.77734375" style="569" customWidth="1"/>
    <col min="13569" max="13569" width="10.44140625" style="569" customWidth="1"/>
    <col min="13570" max="13571" width="11.77734375" style="569" customWidth="1"/>
    <col min="13572" max="13572" width="10.77734375" style="569" customWidth="1"/>
    <col min="13573" max="13573" width="11.77734375" style="569" customWidth="1"/>
    <col min="13574" max="13821" width="9.21875" style="569"/>
    <col min="13822" max="13822" width="6.21875" style="569" customWidth="1"/>
    <col min="13823" max="13823" width="37.77734375" style="569" customWidth="1"/>
    <col min="13824" max="13824" width="11.77734375" style="569" customWidth="1"/>
    <col min="13825" max="13825" width="10.44140625" style="569" customWidth="1"/>
    <col min="13826" max="13827" width="11.77734375" style="569" customWidth="1"/>
    <col min="13828" max="13828" width="10.77734375" style="569" customWidth="1"/>
    <col min="13829" max="13829" width="11.77734375" style="569" customWidth="1"/>
    <col min="13830" max="14077" width="9.21875" style="569"/>
    <col min="14078" max="14078" width="6.21875" style="569" customWidth="1"/>
    <col min="14079" max="14079" width="37.77734375" style="569" customWidth="1"/>
    <col min="14080" max="14080" width="11.77734375" style="569" customWidth="1"/>
    <col min="14081" max="14081" width="10.44140625" style="569" customWidth="1"/>
    <col min="14082" max="14083" width="11.77734375" style="569" customWidth="1"/>
    <col min="14084" max="14084" width="10.77734375" style="569" customWidth="1"/>
    <col min="14085" max="14085" width="11.77734375" style="569" customWidth="1"/>
    <col min="14086" max="14333" width="9.21875" style="569"/>
    <col min="14334" max="14334" width="6.21875" style="569" customWidth="1"/>
    <col min="14335" max="14335" width="37.77734375" style="569" customWidth="1"/>
    <col min="14336" max="14336" width="11.77734375" style="569" customWidth="1"/>
    <col min="14337" max="14337" width="10.44140625" style="569" customWidth="1"/>
    <col min="14338" max="14339" width="11.77734375" style="569" customWidth="1"/>
    <col min="14340" max="14340" width="10.77734375" style="569" customWidth="1"/>
    <col min="14341" max="14341" width="11.77734375" style="569" customWidth="1"/>
    <col min="14342" max="14589" width="9.21875" style="569"/>
    <col min="14590" max="14590" width="6.21875" style="569" customWidth="1"/>
    <col min="14591" max="14591" width="37.77734375" style="569" customWidth="1"/>
    <col min="14592" max="14592" width="11.77734375" style="569" customWidth="1"/>
    <col min="14593" max="14593" width="10.44140625" style="569" customWidth="1"/>
    <col min="14594" max="14595" width="11.77734375" style="569" customWidth="1"/>
    <col min="14596" max="14596" width="10.77734375" style="569" customWidth="1"/>
    <col min="14597" max="14597" width="11.77734375" style="569" customWidth="1"/>
    <col min="14598" max="14845" width="9.21875" style="569"/>
    <col min="14846" max="14846" width="6.21875" style="569" customWidth="1"/>
    <col min="14847" max="14847" width="37.77734375" style="569" customWidth="1"/>
    <col min="14848" max="14848" width="11.77734375" style="569" customWidth="1"/>
    <col min="14849" max="14849" width="10.44140625" style="569" customWidth="1"/>
    <col min="14850" max="14851" width="11.77734375" style="569" customWidth="1"/>
    <col min="14852" max="14852" width="10.77734375" style="569" customWidth="1"/>
    <col min="14853" max="14853" width="11.77734375" style="569" customWidth="1"/>
    <col min="14854" max="15101" width="9.21875" style="569"/>
    <col min="15102" max="15102" width="6.21875" style="569" customWidth="1"/>
    <col min="15103" max="15103" width="37.77734375" style="569" customWidth="1"/>
    <col min="15104" max="15104" width="11.77734375" style="569" customWidth="1"/>
    <col min="15105" max="15105" width="10.44140625" style="569" customWidth="1"/>
    <col min="15106" max="15107" width="11.77734375" style="569" customWidth="1"/>
    <col min="15108" max="15108" width="10.77734375" style="569" customWidth="1"/>
    <col min="15109" max="15109" width="11.77734375" style="569" customWidth="1"/>
    <col min="15110" max="15357" width="9.21875" style="569"/>
    <col min="15358" max="15358" width="6.21875" style="569" customWidth="1"/>
    <col min="15359" max="15359" width="37.77734375" style="569" customWidth="1"/>
    <col min="15360" max="15360" width="11.77734375" style="569" customWidth="1"/>
    <col min="15361" max="15361" width="10.44140625" style="569" customWidth="1"/>
    <col min="15362" max="15363" width="11.77734375" style="569" customWidth="1"/>
    <col min="15364" max="15364" width="10.77734375" style="569" customWidth="1"/>
    <col min="15365" max="15365" width="11.77734375" style="569" customWidth="1"/>
    <col min="15366" max="15613" width="9.21875" style="569"/>
    <col min="15614" max="15614" width="6.21875" style="569" customWidth="1"/>
    <col min="15615" max="15615" width="37.77734375" style="569" customWidth="1"/>
    <col min="15616" max="15616" width="11.77734375" style="569" customWidth="1"/>
    <col min="15617" max="15617" width="10.44140625" style="569" customWidth="1"/>
    <col min="15618" max="15619" width="11.77734375" style="569" customWidth="1"/>
    <col min="15620" max="15620" width="10.77734375" style="569" customWidth="1"/>
    <col min="15621" max="15621" width="11.77734375" style="569" customWidth="1"/>
    <col min="15622" max="15869" width="9.21875" style="569"/>
    <col min="15870" max="15870" width="6.21875" style="569" customWidth="1"/>
    <col min="15871" max="15871" width="37.77734375" style="569" customWidth="1"/>
    <col min="15872" max="15872" width="11.77734375" style="569" customWidth="1"/>
    <col min="15873" max="15873" width="10.44140625" style="569" customWidth="1"/>
    <col min="15874" max="15875" width="11.77734375" style="569" customWidth="1"/>
    <col min="15876" max="15876" width="10.77734375" style="569" customWidth="1"/>
    <col min="15877" max="15877" width="11.77734375" style="569" customWidth="1"/>
    <col min="15878" max="16125" width="9.21875" style="569"/>
    <col min="16126" max="16126" width="6.21875" style="569" customWidth="1"/>
    <col min="16127" max="16127" width="37.77734375" style="569" customWidth="1"/>
    <col min="16128" max="16128" width="11.77734375" style="569" customWidth="1"/>
    <col min="16129" max="16129" width="10.44140625" style="569" customWidth="1"/>
    <col min="16130" max="16131" width="11.77734375" style="569" customWidth="1"/>
    <col min="16132" max="16132" width="10.77734375" style="569" customWidth="1"/>
    <col min="16133" max="16133" width="11.77734375" style="569" customWidth="1"/>
    <col min="16134" max="16384" width="9.21875" style="569"/>
  </cols>
  <sheetData>
    <row r="1" spans="1:5" s="562" customFormat="1" ht="11.25" customHeight="1" x14ac:dyDescent="0.35">
      <c r="A1" s="1083"/>
      <c r="B1" s="1083"/>
      <c r="C1" s="1083"/>
      <c r="D1" s="1083"/>
      <c r="E1" s="1083"/>
    </row>
    <row r="2" spans="1:5" s="562" customFormat="1" ht="39" customHeight="1" x14ac:dyDescent="0.3">
      <c r="A2" s="1084" t="s">
        <v>1610</v>
      </c>
      <c r="B2" s="1085"/>
      <c r="C2" s="1085"/>
      <c r="D2" s="1085"/>
      <c r="E2" s="1085"/>
    </row>
    <row r="3" spans="1:5" s="562" customFormat="1" ht="34.5" customHeight="1" thickBot="1" x14ac:dyDescent="0.35">
      <c r="A3" s="563"/>
      <c r="B3" s="564"/>
      <c r="C3" s="563"/>
      <c r="D3" s="563"/>
      <c r="E3" s="565" t="s">
        <v>604</v>
      </c>
    </row>
    <row r="4" spans="1:5" ht="39.75" customHeight="1" thickBot="1" x14ac:dyDescent="0.3">
      <c r="A4" s="1086" t="s">
        <v>1293</v>
      </c>
      <c r="B4" s="1087"/>
      <c r="C4" s="566" t="s">
        <v>1294</v>
      </c>
      <c r="D4" s="567" t="s">
        <v>1295</v>
      </c>
      <c r="E4" s="568" t="s">
        <v>1296</v>
      </c>
    </row>
    <row r="5" spans="1:5" s="575" customFormat="1" ht="16.05" customHeight="1" thickBot="1" x14ac:dyDescent="0.35">
      <c r="A5" s="570" t="s">
        <v>6</v>
      </c>
      <c r="B5" s="571" t="s">
        <v>1297</v>
      </c>
      <c r="C5" s="572">
        <f t="shared" ref="C5:E5" si="0">SUM(C6:C9)</f>
        <v>7640972257</v>
      </c>
      <c r="D5" s="573">
        <f t="shared" si="0"/>
        <v>0</v>
      </c>
      <c r="E5" s="574">
        <f t="shared" si="0"/>
        <v>8775794355</v>
      </c>
    </row>
    <row r="6" spans="1:5" x14ac:dyDescent="0.25">
      <c r="A6" s="576" t="s">
        <v>17</v>
      </c>
      <c r="B6" s="577" t="s">
        <v>1298</v>
      </c>
      <c r="C6" s="578">
        <v>557566</v>
      </c>
      <c r="D6" s="579">
        <v>0</v>
      </c>
      <c r="E6" s="580">
        <v>373426</v>
      </c>
    </row>
    <row r="7" spans="1:5" x14ac:dyDescent="0.25">
      <c r="A7" s="581" t="s">
        <v>29</v>
      </c>
      <c r="B7" s="582" t="s">
        <v>1299</v>
      </c>
      <c r="C7" s="583">
        <v>7037648335</v>
      </c>
      <c r="D7" s="584">
        <v>0</v>
      </c>
      <c r="E7" s="585">
        <v>8160074573</v>
      </c>
    </row>
    <row r="8" spans="1:5" x14ac:dyDescent="0.25">
      <c r="A8" s="581" t="s">
        <v>139</v>
      </c>
      <c r="B8" s="582" t="s">
        <v>1300</v>
      </c>
      <c r="C8" s="586">
        <v>602766356</v>
      </c>
      <c r="D8" s="587">
        <v>0</v>
      </c>
      <c r="E8" s="585">
        <v>615346356</v>
      </c>
    </row>
    <row r="9" spans="1:5" ht="13.8" thickBot="1" x14ac:dyDescent="0.3">
      <c r="A9" s="588" t="s">
        <v>43</v>
      </c>
      <c r="B9" s="589" t="s">
        <v>1301</v>
      </c>
      <c r="C9" s="590">
        <v>0</v>
      </c>
      <c r="D9" s="591"/>
      <c r="E9" s="592">
        <f>D9+C9</f>
        <v>0</v>
      </c>
    </row>
    <row r="10" spans="1:5" ht="13.8" thickBot="1" x14ac:dyDescent="0.3">
      <c r="A10" s="593" t="s">
        <v>65</v>
      </c>
      <c r="B10" s="594" t="s">
        <v>1302</v>
      </c>
      <c r="C10" s="595">
        <f>SUM(C11:C12)</f>
        <v>2543190</v>
      </c>
      <c r="D10" s="595">
        <f t="shared" ref="D10:E10" si="1">SUM(D11:D12)</f>
        <v>0</v>
      </c>
      <c r="E10" s="595">
        <f t="shared" si="1"/>
        <v>2186220</v>
      </c>
    </row>
    <row r="11" spans="1:5" x14ac:dyDescent="0.25">
      <c r="A11" s="596" t="s">
        <v>146</v>
      </c>
      <c r="B11" s="597" t="s">
        <v>1303</v>
      </c>
      <c r="C11" s="598">
        <v>2543190</v>
      </c>
      <c r="D11" s="599">
        <v>0</v>
      </c>
      <c r="E11" s="600">
        <v>2186220</v>
      </c>
    </row>
    <row r="12" spans="1:5" ht="13.8" thickBot="1" x14ac:dyDescent="0.3">
      <c r="A12" s="588" t="s">
        <v>83</v>
      </c>
      <c r="B12" s="601" t="s">
        <v>1304</v>
      </c>
      <c r="C12" s="602"/>
      <c r="D12" s="603"/>
      <c r="E12" s="604"/>
    </row>
    <row r="13" spans="1:5" ht="13.8" thickBot="1" x14ac:dyDescent="0.3">
      <c r="A13" s="593" t="s">
        <v>85</v>
      </c>
      <c r="B13" s="594" t="s">
        <v>1305</v>
      </c>
      <c r="C13" s="595">
        <v>1725064132</v>
      </c>
      <c r="D13" s="605">
        <v>0</v>
      </c>
      <c r="E13" s="606">
        <v>656316926</v>
      </c>
    </row>
    <row r="14" spans="1:5" s="610" customFormat="1" ht="16.05" customHeight="1" thickBot="1" x14ac:dyDescent="0.35">
      <c r="A14" s="570" t="s">
        <v>152</v>
      </c>
      <c r="B14" s="571" t="s">
        <v>1306</v>
      </c>
      <c r="C14" s="607">
        <f>SUM(C15:C17)</f>
        <v>110364057</v>
      </c>
      <c r="D14" s="608">
        <f t="shared" ref="D14:E14" si="2">SUM(D15:D17)</f>
        <v>0</v>
      </c>
      <c r="E14" s="609">
        <f t="shared" si="2"/>
        <v>1107296386</v>
      </c>
    </row>
    <row r="15" spans="1:5" x14ac:dyDescent="0.25">
      <c r="A15" s="581" t="s">
        <v>169</v>
      </c>
      <c r="B15" s="582" t="s">
        <v>1307</v>
      </c>
      <c r="C15" s="611">
        <v>48483142</v>
      </c>
      <c r="D15" s="612">
        <v>0</v>
      </c>
      <c r="E15" s="580">
        <v>55228494</v>
      </c>
    </row>
    <row r="16" spans="1:5" x14ac:dyDescent="0.25">
      <c r="A16" s="581" t="s">
        <v>170</v>
      </c>
      <c r="B16" s="582" t="s">
        <v>1308</v>
      </c>
      <c r="C16" s="586">
        <v>59857600</v>
      </c>
      <c r="D16" s="587">
        <v>0</v>
      </c>
      <c r="E16" s="585">
        <v>318618117</v>
      </c>
    </row>
    <row r="17" spans="1:5" ht="13.8" thickBot="1" x14ac:dyDescent="0.3">
      <c r="A17" s="588" t="s">
        <v>171</v>
      </c>
      <c r="B17" s="589" t="s">
        <v>1309</v>
      </c>
      <c r="C17" s="590">
        <v>2023315</v>
      </c>
      <c r="D17" s="591">
        <v>0</v>
      </c>
      <c r="E17" s="613">
        <v>733449775</v>
      </c>
    </row>
    <row r="18" spans="1:5" ht="13.8" thickBot="1" x14ac:dyDescent="0.3">
      <c r="A18" s="614" t="s">
        <v>174</v>
      </c>
      <c r="B18" s="571" t="s">
        <v>1310</v>
      </c>
      <c r="C18" s="615">
        <v>1000667</v>
      </c>
      <c r="D18" s="616">
        <v>0</v>
      </c>
      <c r="E18" s="617">
        <v>-1157161</v>
      </c>
    </row>
    <row r="19" spans="1:5" ht="13.8" thickBot="1" x14ac:dyDescent="0.3">
      <c r="A19" s="593" t="s">
        <v>177</v>
      </c>
      <c r="B19" s="571" t="s">
        <v>1311</v>
      </c>
      <c r="C19" s="615">
        <v>27685739</v>
      </c>
      <c r="D19" s="616">
        <v>0</v>
      </c>
      <c r="E19" s="617">
        <v>0</v>
      </c>
    </row>
    <row r="20" spans="1:5" s="619" customFormat="1" ht="27" customHeight="1" thickBot="1" x14ac:dyDescent="0.35">
      <c r="A20" s="570" t="s">
        <v>180</v>
      </c>
      <c r="B20" s="618" t="s">
        <v>1312</v>
      </c>
      <c r="C20" s="607">
        <f>C19+C18+C14+C13+C5+C10</f>
        <v>9507630042</v>
      </c>
      <c r="D20" s="607">
        <f t="shared" ref="D20:E20" si="3">D19+D18+D14+D13+D5+D10</f>
        <v>0</v>
      </c>
      <c r="E20" s="608">
        <f t="shared" si="3"/>
        <v>10540436726</v>
      </c>
    </row>
    <row r="21" spans="1:5" ht="33" customHeight="1" thickBot="1" x14ac:dyDescent="0.3">
      <c r="A21" s="1086" t="s">
        <v>1313</v>
      </c>
      <c r="B21" s="1088"/>
      <c r="C21" s="566" t="s">
        <v>1294</v>
      </c>
      <c r="D21" s="567" t="s">
        <v>1295</v>
      </c>
      <c r="E21" s="568" t="s">
        <v>1296</v>
      </c>
    </row>
    <row r="22" spans="1:5" s="610" customFormat="1" ht="16.05" customHeight="1" thickBot="1" x14ac:dyDescent="0.35">
      <c r="A22" s="620" t="s">
        <v>183</v>
      </c>
      <c r="B22" s="621" t="s">
        <v>1314</v>
      </c>
      <c r="C22" s="607">
        <f>SUM(C23:C28)</f>
        <v>6724763195</v>
      </c>
      <c r="D22" s="607">
        <f t="shared" ref="D22:E22" si="4">SUM(D23:D28)</f>
        <v>0</v>
      </c>
      <c r="E22" s="608">
        <f t="shared" si="4"/>
        <v>6996361773</v>
      </c>
    </row>
    <row r="23" spans="1:5" x14ac:dyDescent="0.25">
      <c r="A23" s="622" t="s">
        <v>186</v>
      </c>
      <c r="B23" s="623" t="s">
        <v>1315</v>
      </c>
      <c r="C23" s="611">
        <v>9661248798</v>
      </c>
      <c r="D23" s="612">
        <v>0</v>
      </c>
      <c r="E23" s="624">
        <v>9661248798</v>
      </c>
    </row>
    <row r="24" spans="1:5" x14ac:dyDescent="0.25">
      <c r="A24" s="622" t="s">
        <v>189</v>
      </c>
      <c r="B24" s="623" t="s">
        <v>1316</v>
      </c>
      <c r="C24" s="586">
        <v>-492627446</v>
      </c>
      <c r="D24" s="587">
        <v>0</v>
      </c>
      <c r="E24" s="625">
        <v>-492627446</v>
      </c>
    </row>
    <row r="25" spans="1:5" x14ac:dyDescent="0.25">
      <c r="A25" s="622" t="s">
        <v>192</v>
      </c>
      <c r="B25" s="623" t="s">
        <v>1317</v>
      </c>
      <c r="C25" s="586">
        <v>170622441</v>
      </c>
      <c r="D25" s="587">
        <v>0</v>
      </c>
      <c r="E25" s="625">
        <v>170622441</v>
      </c>
    </row>
    <row r="26" spans="1:5" x14ac:dyDescent="0.25">
      <c r="A26" s="622" t="s">
        <v>195</v>
      </c>
      <c r="B26" s="623" t="s">
        <v>1318</v>
      </c>
      <c r="C26" s="586">
        <v>-3220073114</v>
      </c>
      <c r="D26" s="587">
        <v>0</v>
      </c>
      <c r="E26" s="625">
        <v>-2614480598</v>
      </c>
    </row>
    <row r="27" spans="1:5" x14ac:dyDescent="0.25">
      <c r="A27" s="622" t="s">
        <v>197</v>
      </c>
      <c r="B27" s="623" t="s">
        <v>1319</v>
      </c>
      <c r="C27" s="590">
        <v>0</v>
      </c>
      <c r="D27" s="591">
        <v>0</v>
      </c>
      <c r="E27" s="604">
        <v>0</v>
      </c>
    </row>
    <row r="28" spans="1:5" ht="13.8" thickBot="1" x14ac:dyDescent="0.3">
      <c r="A28" s="622" t="s">
        <v>200</v>
      </c>
      <c r="B28" s="626" t="s">
        <v>1320</v>
      </c>
      <c r="C28" s="627">
        <v>605592516</v>
      </c>
      <c r="D28" s="628">
        <v>0</v>
      </c>
      <c r="E28" s="629">
        <v>271598578</v>
      </c>
    </row>
    <row r="29" spans="1:5" s="610" customFormat="1" ht="16.05" customHeight="1" thickBot="1" x14ac:dyDescent="0.35">
      <c r="A29" s="620" t="s">
        <v>203</v>
      </c>
      <c r="B29" s="621" t="s">
        <v>1321</v>
      </c>
      <c r="C29" s="607">
        <f>SUM(C30:C32)</f>
        <v>151492596</v>
      </c>
      <c r="D29" s="607">
        <f t="shared" ref="D29:E29" si="5">SUM(D30:D32)</f>
        <v>0</v>
      </c>
      <c r="E29" s="608">
        <f t="shared" si="5"/>
        <v>289966407</v>
      </c>
    </row>
    <row r="30" spans="1:5" x14ac:dyDescent="0.25">
      <c r="A30" s="622" t="s">
        <v>206</v>
      </c>
      <c r="B30" s="623" t="s">
        <v>1322</v>
      </c>
      <c r="C30" s="611">
        <v>1231684</v>
      </c>
      <c r="D30" s="612">
        <v>0</v>
      </c>
      <c r="E30" s="624">
        <v>131584048</v>
      </c>
    </row>
    <row r="31" spans="1:5" ht="12.45" x14ac:dyDescent="0.3">
      <c r="A31" s="622" t="s">
        <v>235</v>
      </c>
      <c r="B31" s="623" t="s">
        <v>1323</v>
      </c>
      <c r="C31" s="586">
        <v>107072454</v>
      </c>
      <c r="D31" s="587">
        <v>0</v>
      </c>
      <c r="E31" s="625">
        <v>100819664</v>
      </c>
    </row>
    <row r="32" spans="1:5" thickBot="1" x14ac:dyDescent="0.3">
      <c r="A32" s="630" t="s">
        <v>238</v>
      </c>
      <c r="B32" s="601" t="s">
        <v>1324</v>
      </c>
      <c r="C32" s="586">
        <v>43188458</v>
      </c>
      <c r="D32" s="587">
        <v>0</v>
      </c>
      <c r="E32" s="625">
        <v>57562695</v>
      </c>
    </row>
    <row r="33" spans="1:5" thickBot="1" x14ac:dyDescent="0.3">
      <c r="A33" s="631" t="s">
        <v>240</v>
      </c>
      <c r="B33" s="632" t="s">
        <v>1325</v>
      </c>
      <c r="C33" s="615">
        <v>0</v>
      </c>
      <c r="D33" s="616">
        <v>0</v>
      </c>
      <c r="E33" s="606"/>
    </row>
    <row r="34" spans="1:5" thickBot="1" x14ac:dyDescent="0.3">
      <c r="A34" s="633" t="s">
        <v>1326</v>
      </c>
      <c r="B34" s="634" t="s">
        <v>1327</v>
      </c>
      <c r="C34" s="635">
        <v>2631374251</v>
      </c>
      <c r="D34" s="636">
        <v>0</v>
      </c>
      <c r="E34" s="637">
        <v>3254108546</v>
      </c>
    </row>
    <row r="35" spans="1:5" s="639" customFormat="1" ht="16.05" thickBot="1" x14ac:dyDescent="0.3">
      <c r="A35" s="620" t="s">
        <v>1328</v>
      </c>
      <c r="B35" s="638" t="s">
        <v>1329</v>
      </c>
      <c r="C35" s="607">
        <f>SUM(C34,C33,C29,C22)</f>
        <v>9507630042</v>
      </c>
      <c r="D35" s="607">
        <f t="shared" ref="D35:E35" si="6">SUM(D34,D33,D29,D22)</f>
        <v>0</v>
      </c>
      <c r="E35" s="608">
        <f t="shared" si="6"/>
        <v>10540436726</v>
      </c>
    </row>
    <row r="36" spans="1:5" x14ac:dyDescent="0.3">
      <c r="D36" s="642"/>
    </row>
    <row r="37" spans="1:5" x14ac:dyDescent="0.3">
      <c r="D37" s="642"/>
    </row>
    <row r="38" spans="1:5" x14ac:dyDescent="0.3">
      <c r="D38" s="642"/>
    </row>
    <row r="39" spans="1:5" x14ac:dyDescent="0.3">
      <c r="D39" s="642"/>
    </row>
    <row r="40" spans="1:5" x14ac:dyDescent="0.3">
      <c r="D40" s="642"/>
    </row>
    <row r="41" spans="1:5" x14ac:dyDescent="0.3">
      <c r="D41" s="642"/>
    </row>
    <row r="42" spans="1:5" x14ac:dyDescent="0.3">
      <c r="D42" s="642"/>
    </row>
    <row r="43" spans="1:5" x14ac:dyDescent="0.3">
      <c r="D43" s="642"/>
    </row>
    <row r="44" spans="1:5" x14ac:dyDescent="0.3">
      <c r="D44" s="642"/>
    </row>
    <row r="45" spans="1:5" x14ac:dyDescent="0.3">
      <c r="D45" s="642"/>
    </row>
    <row r="46" spans="1:5" x14ac:dyDescent="0.3">
      <c r="D46" s="642"/>
    </row>
    <row r="47" spans="1:5" x14ac:dyDescent="0.3">
      <c r="D47" s="642"/>
    </row>
    <row r="48" spans="1:5" x14ac:dyDescent="0.3">
      <c r="D48" s="642"/>
    </row>
    <row r="49" spans="4:4" x14ac:dyDescent="0.3">
      <c r="D49" s="642"/>
    </row>
    <row r="50" spans="4:4" x14ac:dyDescent="0.3">
      <c r="D50" s="642"/>
    </row>
    <row r="51" spans="4:4" x14ac:dyDescent="0.3">
      <c r="D51" s="642"/>
    </row>
  </sheetData>
  <mergeCells count="4">
    <mergeCell ref="A1:E1"/>
    <mergeCell ref="A2:E2"/>
    <mergeCell ref="A4:B4"/>
    <mergeCell ref="A21:B21"/>
  </mergeCells>
  <printOptions horizontalCentered="1"/>
  <pageMargins left="0.37" right="0.43" top="0.78740157480314965" bottom="0.78740157480314965" header="0.78740157480314965" footer="0.78740157480314965"/>
  <pageSetup paperSize="9" scale="90" orientation="portrait" r:id="rId1"/>
  <headerFooter alignWithMargins="0">
    <oddHeader xml:space="preserve">&amp;R&amp;"Times New Roman CE,Félkövér dőlt"&amp;11 4. sz. melléklet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5"/>
  <sheetViews>
    <sheetView zoomScaleNormal="100" workbookViewId="0">
      <pane ySplit="1" topLeftCell="A2" activePane="bottomLeft" state="frozen"/>
      <selection activeCell="L16" sqref="L16"/>
      <selection pane="bottomLeft" activeCell="E24" sqref="E24"/>
    </sheetView>
  </sheetViews>
  <sheetFormatPr defaultRowHeight="12.6" x14ac:dyDescent="0.25"/>
  <cols>
    <col min="1" max="1" width="3" style="646" bestFit="1" customWidth="1"/>
    <col min="2" max="2" width="82" style="646" customWidth="1"/>
    <col min="3" max="5" width="14.5546875" style="646" customWidth="1"/>
    <col min="6" max="256" width="9.21875" style="646"/>
    <col min="257" max="257" width="3" style="646" bestFit="1" customWidth="1"/>
    <col min="258" max="258" width="82" style="646" customWidth="1"/>
    <col min="259" max="261" width="19.21875" style="646" customWidth="1"/>
    <col min="262" max="512" width="9.21875" style="646"/>
    <col min="513" max="513" width="3" style="646" bestFit="1" customWidth="1"/>
    <col min="514" max="514" width="82" style="646" customWidth="1"/>
    <col min="515" max="517" width="19.21875" style="646" customWidth="1"/>
    <col min="518" max="768" width="9.21875" style="646"/>
    <col min="769" max="769" width="3" style="646" bestFit="1" customWidth="1"/>
    <col min="770" max="770" width="82" style="646" customWidth="1"/>
    <col min="771" max="773" width="19.21875" style="646" customWidth="1"/>
    <col min="774" max="1024" width="9.21875" style="646"/>
    <col min="1025" max="1025" width="3" style="646" bestFit="1" customWidth="1"/>
    <col min="1026" max="1026" width="82" style="646" customWidth="1"/>
    <col min="1027" max="1029" width="19.21875" style="646" customWidth="1"/>
    <col min="1030" max="1280" width="9.21875" style="646"/>
    <col min="1281" max="1281" width="3" style="646" bestFit="1" customWidth="1"/>
    <col min="1282" max="1282" width="82" style="646" customWidth="1"/>
    <col min="1283" max="1285" width="19.21875" style="646" customWidth="1"/>
    <col min="1286" max="1536" width="9.21875" style="646"/>
    <col min="1537" max="1537" width="3" style="646" bestFit="1" customWidth="1"/>
    <col min="1538" max="1538" width="82" style="646" customWidth="1"/>
    <col min="1539" max="1541" width="19.21875" style="646" customWidth="1"/>
    <col min="1542" max="1792" width="9.21875" style="646"/>
    <col min="1793" max="1793" width="3" style="646" bestFit="1" customWidth="1"/>
    <col min="1794" max="1794" width="82" style="646" customWidth="1"/>
    <col min="1795" max="1797" width="19.21875" style="646" customWidth="1"/>
    <col min="1798" max="2048" width="9.21875" style="646"/>
    <col min="2049" max="2049" width="3" style="646" bestFit="1" customWidth="1"/>
    <col min="2050" max="2050" width="82" style="646" customWidth="1"/>
    <col min="2051" max="2053" width="19.21875" style="646" customWidth="1"/>
    <col min="2054" max="2304" width="9.21875" style="646"/>
    <col min="2305" max="2305" width="3" style="646" bestFit="1" customWidth="1"/>
    <col min="2306" max="2306" width="82" style="646" customWidth="1"/>
    <col min="2307" max="2309" width="19.21875" style="646" customWidth="1"/>
    <col min="2310" max="2560" width="9.21875" style="646"/>
    <col min="2561" max="2561" width="3" style="646" bestFit="1" customWidth="1"/>
    <col min="2562" max="2562" width="82" style="646" customWidth="1"/>
    <col min="2563" max="2565" width="19.21875" style="646" customWidth="1"/>
    <col min="2566" max="2816" width="9.21875" style="646"/>
    <col min="2817" max="2817" width="3" style="646" bestFit="1" customWidth="1"/>
    <col min="2818" max="2818" width="82" style="646" customWidth="1"/>
    <col min="2819" max="2821" width="19.21875" style="646" customWidth="1"/>
    <col min="2822" max="3072" width="9.21875" style="646"/>
    <col min="3073" max="3073" width="3" style="646" bestFit="1" customWidth="1"/>
    <col min="3074" max="3074" width="82" style="646" customWidth="1"/>
    <col min="3075" max="3077" width="19.21875" style="646" customWidth="1"/>
    <col min="3078" max="3328" width="9.21875" style="646"/>
    <col min="3329" max="3329" width="3" style="646" bestFit="1" customWidth="1"/>
    <col min="3330" max="3330" width="82" style="646" customWidth="1"/>
    <col min="3331" max="3333" width="19.21875" style="646" customWidth="1"/>
    <col min="3334" max="3584" width="9.21875" style="646"/>
    <col min="3585" max="3585" width="3" style="646" bestFit="1" customWidth="1"/>
    <col min="3586" max="3586" width="82" style="646" customWidth="1"/>
    <col min="3587" max="3589" width="19.21875" style="646" customWidth="1"/>
    <col min="3590" max="3840" width="9.21875" style="646"/>
    <col min="3841" max="3841" width="3" style="646" bestFit="1" customWidth="1"/>
    <col min="3842" max="3842" width="82" style="646" customWidth="1"/>
    <col min="3843" max="3845" width="19.21875" style="646" customWidth="1"/>
    <col min="3846" max="4096" width="9.21875" style="646"/>
    <col min="4097" max="4097" width="3" style="646" bestFit="1" customWidth="1"/>
    <col min="4098" max="4098" width="82" style="646" customWidth="1"/>
    <col min="4099" max="4101" width="19.21875" style="646" customWidth="1"/>
    <col min="4102" max="4352" width="9.21875" style="646"/>
    <col min="4353" max="4353" width="3" style="646" bestFit="1" customWidth="1"/>
    <col min="4354" max="4354" width="82" style="646" customWidth="1"/>
    <col min="4355" max="4357" width="19.21875" style="646" customWidth="1"/>
    <col min="4358" max="4608" width="9.21875" style="646"/>
    <col min="4609" max="4609" width="3" style="646" bestFit="1" customWidth="1"/>
    <col min="4610" max="4610" width="82" style="646" customWidth="1"/>
    <col min="4611" max="4613" width="19.21875" style="646" customWidth="1"/>
    <col min="4614" max="4864" width="9.21875" style="646"/>
    <col min="4865" max="4865" width="3" style="646" bestFit="1" customWidth="1"/>
    <col min="4866" max="4866" width="82" style="646" customWidth="1"/>
    <col min="4867" max="4869" width="19.21875" style="646" customWidth="1"/>
    <col min="4870" max="5120" width="9.21875" style="646"/>
    <col min="5121" max="5121" width="3" style="646" bestFit="1" customWidth="1"/>
    <col min="5122" max="5122" width="82" style="646" customWidth="1"/>
    <col min="5123" max="5125" width="19.21875" style="646" customWidth="1"/>
    <col min="5126" max="5376" width="9.21875" style="646"/>
    <col min="5377" max="5377" width="3" style="646" bestFit="1" customWidth="1"/>
    <col min="5378" max="5378" width="82" style="646" customWidth="1"/>
    <col min="5379" max="5381" width="19.21875" style="646" customWidth="1"/>
    <col min="5382" max="5632" width="9.21875" style="646"/>
    <col min="5633" max="5633" width="3" style="646" bestFit="1" customWidth="1"/>
    <col min="5634" max="5634" width="82" style="646" customWidth="1"/>
    <col min="5635" max="5637" width="19.21875" style="646" customWidth="1"/>
    <col min="5638" max="5888" width="9.21875" style="646"/>
    <col min="5889" max="5889" width="3" style="646" bestFit="1" customWidth="1"/>
    <col min="5890" max="5890" width="82" style="646" customWidth="1"/>
    <col min="5891" max="5893" width="19.21875" style="646" customWidth="1"/>
    <col min="5894" max="6144" width="9.21875" style="646"/>
    <col min="6145" max="6145" width="3" style="646" bestFit="1" customWidth="1"/>
    <col min="6146" max="6146" width="82" style="646" customWidth="1"/>
    <col min="6147" max="6149" width="19.21875" style="646" customWidth="1"/>
    <col min="6150" max="6400" width="9.21875" style="646"/>
    <col min="6401" max="6401" width="3" style="646" bestFit="1" customWidth="1"/>
    <col min="6402" max="6402" width="82" style="646" customWidth="1"/>
    <col min="6403" max="6405" width="19.21875" style="646" customWidth="1"/>
    <col min="6406" max="6656" width="9.21875" style="646"/>
    <col min="6657" max="6657" width="3" style="646" bestFit="1" customWidth="1"/>
    <col min="6658" max="6658" width="82" style="646" customWidth="1"/>
    <col min="6659" max="6661" width="19.21875" style="646" customWidth="1"/>
    <col min="6662" max="6912" width="9.21875" style="646"/>
    <col min="6913" max="6913" width="3" style="646" bestFit="1" customWidth="1"/>
    <col min="6914" max="6914" width="82" style="646" customWidth="1"/>
    <col min="6915" max="6917" width="19.21875" style="646" customWidth="1"/>
    <col min="6918" max="7168" width="9.21875" style="646"/>
    <col min="7169" max="7169" width="3" style="646" bestFit="1" customWidth="1"/>
    <col min="7170" max="7170" width="82" style="646" customWidth="1"/>
    <col min="7171" max="7173" width="19.21875" style="646" customWidth="1"/>
    <col min="7174" max="7424" width="9.21875" style="646"/>
    <col min="7425" max="7425" width="3" style="646" bestFit="1" customWidth="1"/>
    <col min="7426" max="7426" width="82" style="646" customWidth="1"/>
    <col min="7427" max="7429" width="19.21875" style="646" customWidth="1"/>
    <col min="7430" max="7680" width="9.21875" style="646"/>
    <col min="7681" max="7681" width="3" style="646" bestFit="1" customWidth="1"/>
    <col min="7682" max="7682" width="82" style="646" customWidth="1"/>
    <col min="7683" max="7685" width="19.21875" style="646" customWidth="1"/>
    <col min="7686" max="7936" width="9.21875" style="646"/>
    <col min="7937" max="7937" width="3" style="646" bestFit="1" customWidth="1"/>
    <col min="7938" max="7938" width="82" style="646" customWidth="1"/>
    <col min="7939" max="7941" width="19.21875" style="646" customWidth="1"/>
    <col min="7942" max="8192" width="9.21875" style="646"/>
    <col min="8193" max="8193" width="3" style="646" bestFit="1" customWidth="1"/>
    <col min="8194" max="8194" width="82" style="646" customWidth="1"/>
    <col min="8195" max="8197" width="19.21875" style="646" customWidth="1"/>
    <col min="8198" max="8448" width="9.21875" style="646"/>
    <col min="8449" max="8449" width="3" style="646" bestFit="1" customWidth="1"/>
    <col min="8450" max="8450" width="82" style="646" customWidth="1"/>
    <col min="8451" max="8453" width="19.21875" style="646" customWidth="1"/>
    <col min="8454" max="8704" width="9.21875" style="646"/>
    <col min="8705" max="8705" width="3" style="646" bestFit="1" customWidth="1"/>
    <col min="8706" max="8706" width="82" style="646" customWidth="1"/>
    <col min="8707" max="8709" width="19.21875" style="646" customWidth="1"/>
    <col min="8710" max="8960" width="9.21875" style="646"/>
    <col min="8961" max="8961" width="3" style="646" bestFit="1" customWidth="1"/>
    <col min="8962" max="8962" width="82" style="646" customWidth="1"/>
    <col min="8963" max="8965" width="19.21875" style="646" customWidth="1"/>
    <col min="8966" max="9216" width="9.21875" style="646"/>
    <col min="9217" max="9217" width="3" style="646" bestFit="1" customWidth="1"/>
    <col min="9218" max="9218" width="82" style="646" customWidth="1"/>
    <col min="9219" max="9221" width="19.21875" style="646" customWidth="1"/>
    <col min="9222" max="9472" width="9.21875" style="646"/>
    <col min="9473" max="9473" width="3" style="646" bestFit="1" customWidth="1"/>
    <col min="9474" max="9474" width="82" style="646" customWidth="1"/>
    <col min="9475" max="9477" width="19.21875" style="646" customWidth="1"/>
    <col min="9478" max="9728" width="9.21875" style="646"/>
    <col min="9729" max="9729" width="3" style="646" bestFit="1" customWidth="1"/>
    <col min="9730" max="9730" width="82" style="646" customWidth="1"/>
    <col min="9731" max="9733" width="19.21875" style="646" customWidth="1"/>
    <col min="9734" max="9984" width="9.21875" style="646"/>
    <col min="9985" max="9985" width="3" style="646" bestFit="1" customWidth="1"/>
    <col min="9986" max="9986" width="82" style="646" customWidth="1"/>
    <col min="9987" max="9989" width="19.21875" style="646" customWidth="1"/>
    <col min="9990" max="10240" width="9.21875" style="646"/>
    <col min="10241" max="10241" width="3" style="646" bestFit="1" customWidth="1"/>
    <col min="10242" max="10242" width="82" style="646" customWidth="1"/>
    <col min="10243" max="10245" width="19.21875" style="646" customWidth="1"/>
    <col min="10246" max="10496" width="9.21875" style="646"/>
    <col min="10497" max="10497" width="3" style="646" bestFit="1" customWidth="1"/>
    <col min="10498" max="10498" width="82" style="646" customWidth="1"/>
    <col min="10499" max="10501" width="19.21875" style="646" customWidth="1"/>
    <col min="10502" max="10752" width="9.21875" style="646"/>
    <col min="10753" max="10753" width="3" style="646" bestFit="1" customWidth="1"/>
    <col min="10754" max="10754" width="82" style="646" customWidth="1"/>
    <col min="10755" max="10757" width="19.21875" style="646" customWidth="1"/>
    <col min="10758" max="11008" width="9.21875" style="646"/>
    <col min="11009" max="11009" width="3" style="646" bestFit="1" customWidth="1"/>
    <col min="11010" max="11010" width="82" style="646" customWidth="1"/>
    <col min="11011" max="11013" width="19.21875" style="646" customWidth="1"/>
    <col min="11014" max="11264" width="9.21875" style="646"/>
    <col min="11265" max="11265" width="3" style="646" bestFit="1" customWidth="1"/>
    <col min="11266" max="11266" width="82" style="646" customWidth="1"/>
    <col min="11267" max="11269" width="19.21875" style="646" customWidth="1"/>
    <col min="11270" max="11520" width="9.21875" style="646"/>
    <col min="11521" max="11521" width="3" style="646" bestFit="1" customWidth="1"/>
    <col min="11522" max="11522" width="82" style="646" customWidth="1"/>
    <col min="11523" max="11525" width="19.21875" style="646" customWidth="1"/>
    <col min="11526" max="11776" width="9.21875" style="646"/>
    <col min="11777" max="11777" width="3" style="646" bestFit="1" customWidth="1"/>
    <col min="11778" max="11778" width="82" style="646" customWidth="1"/>
    <col min="11779" max="11781" width="19.21875" style="646" customWidth="1"/>
    <col min="11782" max="12032" width="9.21875" style="646"/>
    <col min="12033" max="12033" width="3" style="646" bestFit="1" customWidth="1"/>
    <col min="12034" max="12034" width="82" style="646" customWidth="1"/>
    <col min="12035" max="12037" width="19.21875" style="646" customWidth="1"/>
    <col min="12038" max="12288" width="9.21875" style="646"/>
    <col min="12289" max="12289" width="3" style="646" bestFit="1" customWidth="1"/>
    <col min="12290" max="12290" width="82" style="646" customWidth="1"/>
    <col min="12291" max="12293" width="19.21875" style="646" customWidth="1"/>
    <col min="12294" max="12544" width="9.21875" style="646"/>
    <col min="12545" max="12545" width="3" style="646" bestFit="1" customWidth="1"/>
    <col min="12546" max="12546" width="82" style="646" customWidth="1"/>
    <col min="12547" max="12549" width="19.21875" style="646" customWidth="1"/>
    <col min="12550" max="12800" width="9.21875" style="646"/>
    <col min="12801" max="12801" width="3" style="646" bestFit="1" customWidth="1"/>
    <col min="12802" max="12802" width="82" style="646" customWidth="1"/>
    <col min="12803" max="12805" width="19.21875" style="646" customWidth="1"/>
    <col min="12806" max="13056" width="9.21875" style="646"/>
    <col min="13057" max="13057" width="3" style="646" bestFit="1" customWidth="1"/>
    <col min="13058" max="13058" width="82" style="646" customWidth="1"/>
    <col min="13059" max="13061" width="19.21875" style="646" customWidth="1"/>
    <col min="13062" max="13312" width="9.21875" style="646"/>
    <col min="13313" max="13313" width="3" style="646" bestFit="1" customWidth="1"/>
    <col min="13314" max="13314" width="82" style="646" customWidth="1"/>
    <col min="13315" max="13317" width="19.21875" style="646" customWidth="1"/>
    <col min="13318" max="13568" width="9.21875" style="646"/>
    <col min="13569" max="13569" width="3" style="646" bestFit="1" customWidth="1"/>
    <col min="13570" max="13570" width="82" style="646" customWidth="1"/>
    <col min="13571" max="13573" width="19.21875" style="646" customWidth="1"/>
    <col min="13574" max="13824" width="9.21875" style="646"/>
    <col min="13825" max="13825" width="3" style="646" bestFit="1" customWidth="1"/>
    <col min="13826" max="13826" width="82" style="646" customWidth="1"/>
    <col min="13827" max="13829" width="19.21875" style="646" customWidth="1"/>
    <col min="13830" max="14080" width="9.21875" style="646"/>
    <col min="14081" max="14081" width="3" style="646" bestFit="1" customWidth="1"/>
    <col min="14082" max="14082" width="82" style="646" customWidth="1"/>
    <col min="14083" max="14085" width="19.21875" style="646" customWidth="1"/>
    <col min="14086" max="14336" width="9.21875" style="646"/>
    <col min="14337" max="14337" width="3" style="646" bestFit="1" customWidth="1"/>
    <col min="14338" max="14338" width="82" style="646" customWidth="1"/>
    <col min="14339" max="14341" width="19.21875" style="646" customWidth="1"/>
    <col min="14342" max="14592" width="9.21875" style="646"/>
    <col min="14593" max="14593" width="3" style="646" bestFit="1" customWidth="1"/>
    <col min="14594" max="14594" width="82" style="646" customWidth="1"/>
    <col min="14595" max="14597" width="19.21875" style="646" customWidth="1"/>
    <col min="14598" max="14848" width="9.21875" style="646"/>
    <col min="14849" max="14849" width="3" style="646" bestFit="1" customWidth="1"/>
    <col min="14850" max="14850" width="82" style="646" customWidth="1"/>
    <col min="14851" max="14853" width="19.21875" style="646" customWidth="1"/>
    <col min="14854" max="15104" width="9.21875" style="646"/>
    <col min="15105" max="15105" width="3" style="646" bestFit="1" customWidth="1"/>
    <col min="15106" max="15106" width="82" style="646" customWidth="1"/>
    <col min="15107" max="15109" width="19.21875" style="646" customWidth="1"/>
    <col min="15110" max="15360" width="9.21875" style="646"/>
    <col min="15361" max="15361" width="3" style="646" bestFit="1" customWidth="1"/>
    <col min="15362" max="15362" width="82" style="646" customWidth="1"/>
    <col min="15363" max="15365" width="19.21875" style="646" customWidth="1"/>
    <col min="15366" max="15616" width="9.21875" style="646"/>
    <col min="15617" max="15617" width="3" style="646" bestFit="1" customWidth="1"/>
    <col min="15618" max="15618" width="82" style="646" customWidth="1"/>
    <col min="15619" max="15621" width="19.21875" style="646" customWidth="1"/>
    <col min="15622" max="15872" width="9.21875" style="646"/>
    <col min="15873" max="15873" width="3" style="646" bestFit="1" customWidth="1"/>
    <col min="15874" max="15874" width="82" style="646" customWidth="1"/>
    <col min="15875" max="15877" width="19.21875" style="646" customWidth="1"/>
    <col min="15878" max="16128" width="9.21875" style="646"/>
    <col min="16129" max="16129" width="3" style="646" bestFit="1" customWidth="1"/>
    <col min="16130" max="16130" width="82" style="646" customWidth="1"/>
    <col min="16131" max="16133" width="19.21875" style="646" customWidth="1"/>
    <col min="16134" max="16384" width="9.21875" style="646"/>
  </cols>
  <sheetData>
    <row r="1" spans="1:5" ht="30" x14ac:dyDescent="0.25">
      <c r="A1" s="643" t="s">
        <v>1330</v>
      </c>
      <c r="B1" s="644" t="s">
        <v>160</v>
      </c>
      <c r="C1" s="644" t="s">
        <v>1294</v>
      </c>
      <c r="D1" s="644" t="s">
        <v>1331</v>
      </c>
      <c r="E1" s="645" t="s">
        <v>1332</v>
      </c>
    </row>
    <row r="2" spans="1:5" ht="13.2" x14ac:dyDescent="0.25">
      <c r="A2" s="647" t="s">
        <v>1268</v>
      </c>
      <c r="B2" s="648" t="s">
        <v>1333</v>
      </c>
      <c r="C2" s="649">
        <v>575796573</v>
      </c>
      <c r="D2" s="649">
        <v>0</v>
      </c>
      <c r="E2" s="650">
        <v>1008891040</v>
      </c>
    </row>
    <row r="3" spans="1:5" ht="13.2" x14ac:dyDescent="0.25">
      <c r="A3" s="647" t="s">
        <v>1270</v>
      </c>
      <c r="B3" s="648" t="s">
        <v>1334</v>
      </c>
      <c r="C3" s="649">
        <v>139194590</v>
      </c>
      <c r="D3" s="649">
        <v>0</v>
      </c>
      <c r="E3" s="650">
        <v>138499590</v>
      </c>
    </row>
    <row r="4" spans="1:5" ht="13.8" thickBot="1" x14ac:dyDescent="0.3">
      <c r="A4" s="651" t="s">
        <v>1272</v>
      </c>
      <c r="B4" s="652" t="s">
        <v>1335</v>
      </c>
      <c r="C4" s="653">
        <v>57397061</v>
      </c>
      <c r="D4" s="653">
        <v>0</v>
      </c>
      <c r="E4" s="654">
        <v>64618936</v>
      </c>
    </row>
    <row r="5" spans="1:5" ht="13.8" thickBot="1" x14ac:dyDescent="0.3">
      <c r="A5" s="655" t="s">
        <v>1255</v>
      </c>
      <c r="B5" s="656" t="s">
        <v>1336</v>
      </c>
      <c r="C5" s="657">
        <v>772388224</v>
      </c>
      <c r="D5" s="657">
        <v>0</v>
      </c>
      <c r="E5" s="658">
        <v>1212009566</v>
      </c>
    </row>
    <row r="6" spans="1:5" ht="13.2" x14ac:dyDescent="0.25">
      <c r="A6" s="659" t="s">
        <v>1256</v>
      </c>
      <c r="B6" s="660" t="s">
        <v>1337</v>
      </c>
      <c r="C6" s="661">
        <v>-1336100</v>
      </c>
      <c r="D6" s="661">
        <v>0</v>
      </c>
      <c r="E6" s="662">
        <v>-350700</v>
      </c>
    </row>
    <row r="7" spans="1:5" ht="13.8" thickBot="1" x14ac:dyDescent="0.3">
      <c r="A7" s="651" t="s">
        <v>1257</v>
      </c>
      <c r="B7" s="652" t="s">
        <v>1338</v>
      </c>
      <c r="C7" s="653">
        <v>0</v>
      </c>
      <c r="D7" s="653">
        <v>0</v>
      </c>
      <c r="E7" s="654">
        <v>0</v>
      </c>
    </row>
    <row r="8" spans="1:5" ht="13.8" thickBot="1" x14ac:dyDescent="0.3">
      <c r="A8" s="655" t="s">
        <v>1277</v>
      </c>
      <c r="B8" s="656" t="s">
        <v>1339</v>
      </c>
      <c r="C8" s="657">
        <v>-1336100</v>
      </c>
      <c r="D8" s="657">
        <v>0</v>
      </c>
      <c r="E8" s="658">
        <v>-350700</v>
      </c>
    </row>
    <row r="9" spans="1:5" ht="13.2" x14ac:dyDescent="0.25">
      <c r="A9" s="659" t="s">
        <v>1279</v>
      </c>
      <c r="B9" s="660" t="s">
        <v>1340</v>
      </c>
      <c r="C9" s="661">
        <v>1718622959</v>
      </c>
      <c r="D9" s="661">
        <v>0</v>
      </c>
      <c r="E9" s="662">
        <v>1768397163</v>
      </c>
    </row>
    <row r="10" spans="1:5" ht="13.2" x14ac:dyDescent="0.25">
      <c r="A10" s="647" t="s">
        <v>1281</v>
      </c>
      <c r="B10" s="648" t="s">
        <v>1341</v>
      </c>
      <c r="C10" s="649">
        <v>157877864</v>
      </c>
      <c r="D10" s="649">
        <v>0</v>
      </c>
      <c r="E10" s="650">
        <v>101346964</v>
      </c>
    </row>
    <row r="11" spans="1:5" ht="13.2" x14ac:dyDescent="0.25">
      <c r="A11" s="647" t="s">
        <v>538</v>
      </c>
      <c r="B11" s="648" t="s">
        <v>1342</v>
      </c>
      <c r="C11" s="649">
        <v>943644759</v>
      </c>
      <c r="D11" s="649">
        <v>0</v>
      </c>
      <c r="E11" s="650">
        <v>419279832</v>
      </c>
    </row>
    <row r="12" spans="1:5" ht="13.8" thickBot="1" x14ac:dyDescent="0.3">
      <c r="A12" s="651" t="s">
        <v>782</v>
      </c>
      <c r="B12" s="652" t="s">
        <v>1343</v>
      </c>
      <c r="C12" s="653">
        <v>46710973</v>
      </c>
      <c r="D12" s="653">
        <v>0</v>
      </c>
      <c r="E12" s="654">
        <v>88181150</v>
      </c>
    </row>
    <row r="13" spans="1:5" ht="13.8" thickBot="1" x14ac:dyDescent="0.3">
      <c r="A13" s="655" t="s">
        <v>785</v>
      </c>
      <c r="B13" s="656" t="s">
        <v>1344</v>
      </c>
      <c r="C13" s="657">
        <v>2866856555</v>
      </c>
      <c r="D13" s="657">
        <v>0</v>
      </c>
      <c r="E13" s="658">
        <v>2377205109</v>
      </c>
    </row>
    <row r="14" spans="1:5" ht="13.2" x14ac:dyDescent="0.25">
      <c r="A14" s="659" t="s">
        <v>788</v>
      </c>
      <c r="B14" s="660" t="s">
        <v>1345</v>
      </c>
      <c r="C14" s="661">
        <v>21666305</v>
      </c>
      <c r="D14" s="661">
        <v>0</v>
      </c>
      <c r="E14" s="662">
        <v>25706060</v>
      </c>
    </row>
    <row r="15" spans="1:5" ht="13.2" x14ac:dyDescent="0.25">
      <c r="A15" s="647" t="s">
        <v>792</v>
      </c>
      <c r="B15" s="648" t="s">
        <v>1346</v>
      </c>
      <c r="C15" s="649">
        <v>441141352</v>
      </c>
      <c r="D15" s="649">
        <v>0</v>
      </c>
      <c r="E15" s="650">
        <v>437929832</v>
      </c>
    </row>
    <row r="16" spans="1:5" ht="13.2" x14ac:dyDescent="0.25">
      <c r="A16" s="647" t="s">
        <v>795</v>
      </c>
      <c r="B16" s="648" t="s">
        <v>1347</v>
      </c>
      <c r="C16" s="649">
        <v>241261</v>
      </c>
      <c r="D16" s="649">
        <v>0</v>
      </c>
      <c r="E16" s="650">
        <v>253568</v>
      </c>
    </row>
    <row r="17" spans="1:5" ht="13.8" thickBot="1" x14ac:dyDescent="0.3">
      <c r="A17" s="651" t="s">
        <v>799</v>
      </c>
      <c r="B17" s="652" t="s">
        <v>1348</v>
      </c>
      <c r="C17" s="653">
        <v>8339234</v>
      </c>
      <c r="D17" s="653">
        <v>0</v>
      </c>
      <c r="E17" s="654">
        <v>2386215</v>
      </c>
    </row>
    <row r="18" spans="1:5" ht="13.8" thickBot="1" x14ac:dyDescent="0.3">
      <c r="A18" s="655" t="s">
        <v>802</v>
      </c>
      <c r="B18" s="656" t="s">
        <v>1349</v>
      </c>
      <c r="C18" s="657">
        <v>471388152</v>
      </c>
      <c r="D18" s="657">
        <v>0</v>
      </c>
      <c r="E18" s="658">
        <v>466275675</v>
      </c>
    </row>
    <row r="19" spans="1:5" ht="13.2" x14ac:dyDescent="0.25">
      <c r="A19" s="659" t="s">
        <v>806</v>
      </c>
      <c r="B19" s="660" t="s">
        <v>1350</v>
      </c>
      <c r="C19" s="661">
        <v>537095909</v>
      </c>
      <c r="D19" s="661">
        <v>0</v>
      </c>
      <c r="E19" s="662">
        <v>556522544</v>
      </c>
    </row>
    <row r="20" spans="1:5" ht="13.2" x14ac:dyDescent="0.25">
      <c r="A20" s="647" t="s">
        <v>809</v>
      </c>
      <c r="B20" s="648" t="s">
        <v>1351</v>
      </c>
      <c r="C20" s="649">
        <v>87975538</v>
      </c>
      <c r="D20" s="649">
        <v>0</v>
      </c>
      <c r="E20" s="650">
        <v>106563427</v>
      </c>
    </row>
    <row r="21" spans="1:5" ht="13.8" thickBot="1" x14ac:dyDescent="0.3">
      <c r="A21" s="651" t="s">
        <v>812</v>
      </c>
      <c r="B21" s="652" t="s">
        <v>1352</v>
      </c>
      <c r="C21" s="653">
        <v>145810574</v>
      </c>
      <c r="D21" s="653">
        <v>0</v>
      </c>
      <c r="E21" s="654">
        <v>138015828</v>
      </c>
    </row>
    <row r="22" spans="1:5" ht="13.8" thickBot="1" x14ac:dyDescent="0.3">
      <c r="A22" s="655" t="s">
        <v>815</v>
      </c>
      <c r="B22" s="656" t="s">
        <v>1353</v>
      </c>
      <c r="C22" s="657">
        <v>770882021</v>
      </c>
      <c r="D22" s="657">
        <v>0</v>
      </c>
      <c r="E22" s="658">
        <v>801101799</v>
      </c>
    </row>
    <row r="23" spans="1:5" ht="13.8" thickBot="1" x14ac:dyDescent="0.3">
      <c r="A23" s="655" t="s">
        <v>818</v>
      </c>
      <c r="B23" s="656" t="s">
        <v>1354</v>
      </c>
      <c r="C23" s="657">
        <v>251676216</v>
      </c>
      <c r="D23" s="657">
        <v>0</v>
      </c>
      <c r="E23" s="658">
        <v>297566152</v>
      </c>
    </row>
    <row r="24" spans="1:5" ht="13.8" thickBot="1" x14ac:dyDescent="0.3">
      <c r="A24" s="655" t="s">
        <v>821</v>
      </c>
      <c r="B24" s="656" t="s">
        <v>1355</v>
      </c>
      <c r="C24" s="657">
        <v>1537701936</v>
      </c>
      <c r="D24" s="657">
        <v>0</v>
      </c>
      <c r="E24" s="658">
        <v>1749409943</v>
      </c>
    </row>
    <row r="25" spans="1:5" ht="13.8" thickBot="1" x14ac:dyDescent="0.3">
      <c r="A25" s="655" t="s">
        <v>824</v>
      </c>
      <c r="B25" s="656" t="s">
        <v>1356</v>
      </c>
      <c r="C25" s="657">
        <v>606260354</v>
      </c>
      <c r="D25" s="657">
        <v>0</v>
      </c>
      <c r="E25" s="658">
        <v>274510406</v>
      </c>
    </row>
    <row r="26" spans="1:5" ht="13.2" x14ac:dyDescent="0.25">
      <c r="A26" s="659" t="s">
        <v>828</v>
      </c>
      <c r="B26" s="660" t="s">
        <v>1357</v>
      </c>
      <c r="C26" s="661">
        <v>2181800</v>
      </c>
      <c r="D26" s="661">
        <v>0</v>
      </c>
      <c r="E26" s="662">
        <v>0</v>
      </c>
    </row>
    <row r="27" spans="1:5" ht="13.2" x14ac:dyDescent="0.25">
      <c r="A27" s="647" t="s">
        <v>832</v>
      </c>
      <c r="B27" s="648" t="s">
        <v>1358</v>
      </c>
      <c r="C27" s="649">
        <v>0</v>
      </c>
      <c r="D27" s="649">
        <v>0</v>
      </c>
      <c r="E27" s="650">
        <v>0</v>
      </c>
    </row>
    <row r="28" spans="1:5" ht="26.4" x14ac:dyDescent="0.25">
      <c r="A28" s="647" t="s">
        <v>835</v>
      </c>
      <c r="B28" s="648" t="s">
        <v>1359</v>
      </c>
      <c r="C28" s="649">
        <v>8750</v>
      </c>
      <c r="D28" s="649">
        <v>0</v>
      </c>
      <c r="E28" s="650">
        <v>0</v>
      </c>
    </row>
    <row r="29" spans="1:5" ht="13.2" x14ac:dyDescent="0.25">
      <c r="A29" s="647" t="s">
        <v>838</v>
      </c>
      <c r="B29" s="648" t="s">
        <v>1360</v>
      </c>
      <c r="C29" s="649">
        <v>593400</v>
      </c>
      <c r="D29" s="649">
        <v>0</v>
      </c>
      <c r="E29" s="650">
        <v>66600</v>
      </c>
    </row>
    <row r="30" spans="1:5" x14ac:dyDescent="0.3">
      <c r="A30" s="647" t="s">
        <v>843</v>
      </c>
      <c r="B30" s="648" t="s">
        <v>1361</v>
      </c>
      <c r="C30" s="649">
        <v>0</v>
      </c>
      <c r="D30" s="649">
        <v>0</v>
      </c>
      <c r="E30" s="650">
        <v>0</v>
      </c>
    </row>
    <row r="31" spans="1:5" ht="25.05" x14ac:dyDescent="0.3">
      <c r="A31" s="647" t="s">
        <v>846</v>
      </c>
      <c r="B31" s="648" t="s">
        <v>1362</v>
      </c>
      <c r="C31" s="649">
        <v>0</v>
      </c>
      <c r="D31" s="649">
        <v>0</v>
      </c>
      <c r="E31" s="650">
        <v>0</v>
      </c>
    </row>
    <row r="32" spans="1:5" ht="25.5" thickBot="1" x14ac:dyDescent="0.3">
      <c r="A32" s="651" t="s">
        <v>849</v>
      </c>
      <c r="B32" s="652" t="s">
        <v>1363</v>
      </c>
      <c r="C32" s="653">
        <v>0</v>
      </c>
      <c r="D32" s="653">
        <v>0</v>
      </c>
      <c r="E32" s="654">
        <v>0</v>
      </c>
    </row>
    <row r="33" spans="1:5" ht="13.5" thickBot="1" x14ac:dyDescent="0.3">
      <c r="A33" s="655" t="s">
        <v>853</v>
      </c>
      <c r="B33" s="656" t="s">
        <v>1364</v>
      </c>
      <c r="C33" s="657">
        <v>2783950</v>
      </c>
      <c r="D33" s="657">
        <v>0</v>
      </c>
      <c r="E33" s="658">
        <v>66600</v>
      </c>
    </row>
    <row r="34" spans="1:5" x14ac:dyDescent="0.3">
      <c r="A34" s="659" t="s">
        <v>855</v>
      </c>
      <c r="B34" s="660" t="s">
        <v>1365</v>
      </c>
      <c r="C34" s="661">
        <v>0</v>
      </c>
      <c r="D34" s="661">
        <v>0</v>
      </c>
      <c r="E34" s="662">
        <v>0</v>
      </c>
    </row>
    <row r="35" spans="1:5" ht="25.05" x14ac:dyDescent="0.3">
      <c r="A35" s="647" t="s">
        <v>857</v>
      </c>
      <c r="B35" s="648" t="s">
        <v>1366</v>
      </c>
      <c r="C35" s="649">
        <v>0</v>
      </c>
      <c r="D35" s="649">
        <v>0</v>
      </c>
      <c r="E35" s="650">
        <v>0</v>
      </c>
    </row>
    <row r="36" spans="1:5" x14ac:dyDescent="0.3">
      <c r="A36" s="647" t="s">
        <v>860</v>
      </c>
      <c r="B36" s="648" t="s">
        <v>1367</v>
      </c>
      <c r="C36" s="649">
        <v>3424479</v>
      </c>
      <c r="D36" s="649">
        <v>0</v>
      </c>
      <c r="E36" s="650">
        <v>2978428</v>
      </c>
    </row>
    <row r="37" spans="1:5" x14ac:dyDescent="0.3">
      <c r="A37" s="647" t="s">
        <v>862</v>
      </c>
      <c r="B37" s="648" t="s">
        <v>1368</v>
      </c>
      <c r="C37" s="649">
        <v>0</v>
      </c>
      <c r="D37" s="649">
        <v>0</v>
      </c>
      <c r="E37" s="650">
        <v>0</v>
      </c>
    </row>
    <row r="38" spans="1:5" x14ac:dyDescent="0.3">
      <c r="A38" s="647" t="s">
        <v>864</v>
      </c>
      <c r="B38" s="648" t="s">
        <v>1369</v>
      </c>
      <c r="C38" s="649">
        <v>0</v>
      </c>
      <c r="D38" s="649">
        <v>0</v>
      </c>
      <c r="E38" s="650">
        <v>0</v>
      </c>
    </row>
    <row r="39" spans="1:5" x14ac:dyDescent="0.3">
      <c r="A39" s="647" t="s">
        <v>867</v>
      </c>
      <c r="B39" s="648" t="s">
        <v>1370</v>
      </c>
      <c r="C39" s="649">
        <v>0</v>
      </c>
      <c r="D39" s="649">
        <v>0</v>
      </c>
      <c r="E39" s="650">
        <v>0</v>
      </c>
    </row>
    <row r="40" spans="1:5" x14ac:dyDescent="0.3">
      <c r="A40" s="647" t="s">
        <v>869</v>
      </c>
      <c r="B40" s="648" t="s">
        <v>1371</v>
      </c>
      <c r="C40" s="649">
        <v>27309</v>
      </c>
      <c r="D40" s="649">
        <v>0</v>
      </c>
      <c r="E40" s="650">
        <v>0</v>
      </c>
    </row>
    <row r="41" spans="1:5" ht="25.05" x14ac:dyDescent="0.3">
      <c r="A41" s="647" t="s">
        <v>871</v>
      </c>
      <c r="B41" s="648" t="s">
        <v>1372</v>
      </c>
      <c r="C41" s="649">
        <v>0</v>
      </c>
      <c r="D41" s="649">
        <v>0</v>
      </c>
      <c r="E41" s="650">
        <v>0</v>
      </c>
    </row>
    <row r="42" spans="1:5" ht="25.5" thickBot="1" x14ac:dyDescent="0.3">
      <c r="A42" s="651" t="s">
        <v>874</v>
      </c>
      <c r="B42" s="652" t="s">
        <v>1373</v>
      </c>
      <c r="C42" s="653">
        <v>0</v>
      </c>
      <c r="D42" s="653">
        <v>0</v>
      </c>
      <c r="E42" s="654">
        <v>0</v>
      </c>
    </row>
    <row r="43" spans="1:5" ht="13.5" thickBot="1" x14ac:dyDescent="0.3">
      <c r="A43" s="655" t="s">
        <v>877</v>
      </c>
      <c r="B43" s="656" t="s">
        <v>1374</v>
      </c>
      <c r="C43" s="657">
        <v>3451788</v>
      </c>
      <c r="D43" s="657">
        <v>0</v>
      </c>
      <c r="E43" s="658">
        <v>2978428</v>
      </c>
    </row>
    <row r="44" spans="1:5" ht="13.5" thickBot="1" x14ac:dyDescent="0.3">
      <c r="A44" s="655" t="s">
        <v>880</v>
      </c>
      <c r="B44" s="656" t="s">
        <v>1375</v>
      </c>
      <c r="C44" s="657">
        <v>-667838</v>
      </c>
      <c r="D44" s="657">
        <v>0</v>
      </c>
      <c r="E44" s="658">
        <v>-2911828</v>
      </c>
    </row>
    <row r="45" spans="1:5" ht="13.5" thickBot="1" x14ac:dyDescent="0.3">
      <c r="A45" s="655" t="s">
        <v>882</v>
      </c>
      <c r="B45" s="656" t="s">
        <v>1376</v>
      </c>
      <c r="C45" s="657">
        <v>605592516</v>
      </c>
      <c r="D45" s="657">
        <v>0</v>
      </c>
      <c r="E45" s="658">
        <v>271598578</v>
      </c>
    </row>
  </sheetData>
  <printOptions horizontalCentered="1"/>
  <pageMargins left="0.23622047244094491" right="0.23622047244094491" top="1.1417322834645669" bottom="0.98425196850393704" header="0.51181102362204722" footer="0.51181102362204722"/>
  <pageSetup scale="73" orientation="portrait" horizontalDpi="300" verticalDpi="300" r:id="rId1"/>
  <headerFooter alignWithMargins="0">
    <oddHeader>&amp;C&amp;"-,Félkövér"&amp;14BONYHÁD VÁROS ÖNKORMÁNYZATA
EREDMÉNYKIMUTATÁS&amp;R&amp;"Times New Roman,Félkövér dőlt"&amp;14 5.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4"/>
  <sheetViews>
    <sheetView zoomScaleNormal="100" workbookViewId="0">
      <selection activeCell="C12" sqref="C12"/>
    </sheetView>
  </sheetViews>
  <sheetFormatPr defaultRowHeight="13.2" x14ac:dyDescent="0.25"/>
  <cols>
    <col min="1" max="1" width="6.5546875" style="663" customWidth="1"/>
    <col min="2" max="2" width="52.21875" style="663" customWidth="1"/>
    <col min="3" max="3" width="22" style="663" customWidth="1"/>
    <col min="4" max="5" width="9.21875" style="663"/>
    <col min="6" max="6" width="11.77734375" style="663" bestFit="1" customWidth="1"/>
    <col min="7" max="256" width="9.21875" style="663"/>
    <col min="257" max="257" width="6.5546875" style="663" customWidth="1"/>
    <col min="258" max="258" width="52.21875" style="663" customWidth="1"/>
    <col min="259" max="259" width="22" style="663" customWidth="1"/>
    <col min="260" max="512" width="9.21875" style="663"/>
    <col min="513" max="513" width="6.5546875" style="663" customWidth="1"/>
    <col min="514" max="514" width="52.21875" style="663" customWidth="1"/>
    <col min="515" max="515" width="22" style="663" customWidth="1"/>
    <col min="516" max="768" width="9.21875" style="663"/>
    <col min="769" max="769" width="6.5546875" style="663" customWidth="1"/>
    <col min="770" max="770" width="52.21875" style="663" customWidth="1"/>
    <col min="771" max="771" width="22" style="663" customWidth="1"/>
    <col min="772" max="1024" width="9.21875" style="663"/>
    <col min="1025" max="1025" width="6.5546875" style="663" customWidth="1"/>
    <col min="1026" max="1026" width="52.21875" style="663" customWidth="1"/>
    <col min="1027" max="1027" width="22" style="663" customWidth="1"/>
    <col min="1028" max="1280" width="9.21875" style="663"/>
    <col min="1281" max="1281" width="6.5546875" style="663" customWidth="1"/>
    <col min="1282" max="1282" width="52.21875" style="663" customWidth="1"/>
    <col min="1283" max="1283" width="22" style="663" customWidth="1"/>
    <col min="1284" max="1536" width="9.21875" style="663"/>
    <col min="1537" max="1537" width="6.5546875" style="663" customWidth="1"/>
    <col min="1538" max="1538" width="52.21875" style="663" customWidth="1"/>
    <col min="1539" max="1539" width="22" style="663" customWidth="1"/>
    <col min="1540" max="1792" width="9.21875" style="663"/>
    <col min="1793" max="1793" width="6.5546875" style="663" customWidth="1"/>
    <col min="1794" max="1794" width="52.21875" style="663" customWidth="1"/>
    <col min="1795" max="1795" width="22" style="663" customWidth="1"/>
    <col min="1796" max="2048" width="9.21875" style="663"/>
    <col min="2049" max="2049" width="6.5546875" style="663" customWidth="1"/>
    <col min="2050" max="2050" width="52.21875" style="663" customWidth="1"/>
    <col min="2051" max="2051" width="22" style="663" customWidth="1"/>
    <col min="2052" max="2304" width="9.21875" style="663"/>
    <col min="2305" max="2305" width="6.5546875" style="663" customWidth="1"/>
    <col min="2306" max="2306" width="52.21875" style="663" customWidth="1"/>
    <col min="2307" max="2307" width="22" style="663" customWidth="1"/>
    <col min="2308" max="2560" width="9.21875" style="663"/>
    <col min="2561" max="2561" width="6.5546875" style="663" customWidth="1"/>
    <col min="2562" max="2562" width="52.21875" style="663" customWidth="1"/>
    <col min="2563" max="2563" width="22" style="663" customWidth="1"/>
    <col min="2564" max="2816" width="9.21875" style="663"/>
    <col min="2817" max="2817" width="6.5546875" style="663" customWidth="1"/>
    <col min="2818" max="2818" width="52.21875" style="663" customWidth="1"/>
    <col min="2819" max="2819" width="22" style="663" customWidth="1"/>
    <col min="2820" max="3072" width="9.21875" style="663"/>
    <col min="3073" max="3073" width="6.5546875" style="663" customWidth="1"/>
    <col min="3074" max="3074" width="52.21875" style="663" customWidth="1"/>
    <col min="3075" max="3075" width="22" style="663" customWidth="1"/>
    <col min="3076" max="3328" width="9.21875" style="663"/>
    <col min="3329" max="3329" width="6.5546875" style="663" customWidth="1"/>
    <col min="3330" max="3330" width="52.21875" style="663" customWidth="1"/>
    <col min="3331" max="3331" width="22" style="663" customWidth="1"/>
    <col min="3332" max="3584" width="9.21875" style="663"/>
    <col min="3585" max="3585" width="6.5546875" style="663" customWidth="1"/>
    <col min="3586" max="3586" width="52.21875" style="663" customWidth="1"/>
    <col min="3587" max="3587" width="22" style="663" customWidth="1"/>
    <col min="3588" max="3840" width="9.21875" style="663"/>
    <col min="3841" max="3841" width="6.5546875" style="663" customWidth="1"/>
    <col min="3842" max="3842" width="52.21875" style="663" customWidth="1"/>
    <col min="3843" max="3843" width="22" style="663" customWidth="1"/>
    <col min="3844" max="4096" width="9.21875" style="663"/>
    <col min="4097" max="4097" width="6.5546875" style="663" customWidth="1"/>
    <col min="4098" max="4098" width="52.21875" style="663" customWidth="1"/>
    <col min="4099" max="4099" width="22" style="663" customWidth="1"/>
    <col min="4100" max="4352" width="9.21875" style="663"/>
    <col min="4353" max="4353" width="6.5546875" style="663" customWidth="1"/>
    <col min="4354" max="4354" width="52.21875" style="663" customWidth="1"/>
    <col min="4355" max="4355" width="22" style="663" customWidth="1"/>
    <col min="4356" max="4608" width="9.21875" style="663"/>
    <col min="4609" max="4609" width="6.5546875" style="663" customWidth="1"/>
    <col min="4610" max="4610" width="52.21875" style="663" customWidth="1"/>
    <col min="4611" max="4611" width="22" style="663" customWidth="1"/>
    <col min="4612" max="4864" width="9.21875" style="663"/>
    <col min="4865" max="4865" width="6.5546875" style="663" customWidth="1"/>
    <col min="4866" max="4866" width="52.21875" style="663" customWidth="1"/>
    <col min="4867" max="4867" width="22" style="663" customWidth="1"/>
    <col min="4868" max="5120" width="9.21875" style="663"/>
    <col min="5121" max="5121" width="6.5546875" style="663" customWidth="1"/>
    <col min="5122" max="5122" width="52.21875" style="663" customWidth="1"/>
    <col min="5123" max="5123" width="22" style="663" customWidth="1"/>
    <col min="5124" max="5376" width="9.21875" style="663"/>
    <col min="5377" max="5377" width="6.5546875" style="663" customWidth="1"/>
    <col min="5378" max="5378" width="52.21875" style="663" customWidth="1"/>
    <col min="5379" max="5379" width="22" style="663" customWidth="1"/>
    <col min="5380" max="5632" width="9.21875" style="663"/>
    <col min="5633" max="5633" width="6.5546875" style="663" customWidth="1"/>
    <col min="5634" max="5634" width="52.21875" style="663" customWidth="1"/>
    <col min="5635" max="5635" width="22" style="663" customWidth="1"/>
    <col min="5636" max="5888" width="9.21875" style="663"/>
    <col min="5889" max="5889" width="6.5546875" style="663" customWidth="1"/>
    <col min="5890" max="5890" width="52.21875" style="663" customWidth="1"/>
    <col min="5891" max="5891" width="22" style="663" customWidth="1"/>
    <col min="5892" max="6144" width="9.21875" style="663"/>
    <col min="6145" max="6145" width="6.5546875" style="663" customWidth="1"/>
    <col min="6146" max="6146" width="52.21875" style="663" customWidth="1"/>
    <col min="6147" max="6147" width="22" style="663" customWidth="1"/>
    <col min="6148" max="6400" width="9.21875" style="663"/>
    <col min="6401" max="6401" width="6.5546875" style="663" customWidth="1"/>
    <col min="6402" max="6402" width="52.21875" style="663" customWidth="1"/>
    <col min="6403" max="6403" width="22" style="663" customWidth="1"/>
    <col min="6404" max="6656" width="9.21875" style="663"/>
    <col min="6657" max="6657" width="6.5546875" style="663" customWidth="1"/>
    <col min="6658" max="6658" width="52.21875" style="663" customWidth="1"/>
    <col min="6659" max="6659" width="22" style="663" customWidth="1"/>
    <col min="6660" max="6912" width="9.21875" style="663"/>
    <col min="6913" max="6913" width="6.5546875" style="663" customWidth="1"/>
    <col min="6914" max="6914" width="52.21875" style="663" customWidth="1"/>
    <col min="6915" max="6915" width="22" style="663" customWidth="1"/>
    <col min="6916" max="7168" width="9.21875" style="663"/>
    <col min="7169" max="7169" width="6.5546875" style="663" customWidth="1"/>
    <col min="7170" max="7170" width="52.21875" style="663" customWidth="1"/>
    <col min="7171" max="7171" width="22" style="663" customWidth="1"/>
    <col min="7172" max="7424" width="9.21875" style="663"/>
    <col min="7425" max="7425" width="6.5546875" style="663" customWidth="1"/>
    <col min="7426" max="7426" width="52.21875" style="663" customWidth="1"/>
    <col min="7427" max="7427" width="22" style="663" customWidth="1"/>
    <col min="7428" max="7680" width="9.21875" style="663"/>
    <col min="7681" max="7681" width="6.5546875" style="663" customWidth="1"/>
    <col min="7682" max="7682" width="52.21875" style="663" customWidth="1"/>
    <col min="7683" max="7683" width="22" style="663" customWidth="1"/>
    <col min="7684" max="7936" width="9.21875" style="663"/>
    <col min="7937" max="7937" width="6.5546875" style="663" customWidth="1"/>
    <col min="7938" max="7938" width="52.21875" style="663" customWidth="1"/>
    <col min="7939" max="7939" width="22" style="663" customWidth="1"/>
    <col min="7940" max="8192" width="9.21875" style="663"/>
    <col min="8193" max="8193" width="6.5546875" style="663" customWidth="1"/>
    <col min="8194" max="8194" width="52.21875" style="663" customWidth="1"/>
    <col min="8195" max="8195" width="22" style="663" customWidth="1"/>
    <col min="8196" max="8448" width="9.21875" style="663"/>
    <col min="8449" max="8449" width="6.5546875" style="663" customWidth="1"/>
    <col min="8450" max="8450" width="52.21875" style="663" customWidth="1"/>
    <col min="8451" max="8451" width="22" style="663" customWidth="1"/>
    <col min="8452" max="8704" width="9.21875" style="663"/>
    <col min="8705" max="8705" width="6.5546875" style="663" customWidth="1"/>
    <col min="8706" max="8706" width="52.21875" style="663" customWidth="1"/>
    <col min="8707" max="8707" width="22" style="663" customWidth="1"/>
    <col min="8708" max="8960" width="9.21875" style="663"/>
    <col min="8961" max="8961" width="6.5546875" style="663" customWidth="1"/>
    <col min="8962" max="8962" width="52.21875" style="663" customWidth="1"/>
    <col min="8963" max="8963" width="22" style="663" customWidth="1"/>
    <col min="8964" max="9216" width="9.21875" style="663"/>
    <col min="9217" max="9217" width="6.5546875" style="663" customWidth="1"/>
    <col min="9218" max="9218" width="52.21875" style="663" customWidth="1"/>
    <col min="9219" max="9219" width="22" style="663" customWidth="1"/>
    <col min="9220" max="9472" width="9.21875" style="663"/>
    <col min="9473" max="9473" width="6.5546875" style="663" customWidth="1"/>
    <col min="9474" max="9474" width="52.21875" style="663" customWidth="1"/>
    <col min="9475" max="9475" width="22" style="663" customWidth="1"/>
    <col min="9476" max="9728" width="9.21875" style="663"/>
    <col min="9729" max="9729" width="6.5546875" style="663" customWidth="1"/>
    <col min="9730" max="9730" width="52.21875" style="663" customWidth="1"/>
    <col min="9731" max="9731" width="22" style="663" customWidth="1"/>
    <col min="9732" max="9984" width="9.21875" style="663"/>
    <col min="9985" max="9985" width="6.5546875" style="663" customWidth="1"/>
    <col min="9986" max="9986" width="52.21875" style="663" customWidth="1"/>
    <col min="9987" max="9987" width="22" style="663" customWidth="1"/>
    <col min="9988" max="10240" width="9.21875" style="663"/>
    <col min="10241" max="10241" width="6.5546875" style="663" customWidth="1"/>
    <col min="10242" max="10242" width="52.21875" style="663" customWidth="1"/>
    <col min="10243" max="10243" width="22" style="663" customWidth="1"/>
    <col min="10244" max="10496" width="9.21875" style="663"/>
    <col min="10497" max="10497" width="6.5546875" style="663" customWidth="1"/>
    <col min="10498" max="10498" width="52.21875" style="663" customWidth="1"/>
    <col min="10499" max="10499" width="22" style="663" customWidth="1"/>
    <col min="10500" max="10752" width="9.21875" style="663"/>
    <col min="10753" max="10753" width="6.5546875" style="663" customWidth="1"/>
    <col min="10754" max="10754" width="52.21875" style="663" customWidth="1"/>
    <col min="10755" max="10755" width="22" style="663" customWidth="1"/>
    <col min="10756" max="11008" width="9.21875" style="663"/>
    <col min="11009" max="11009" width="6.5546875" style="663" customWidth="1"/>
    <col min="11010" max="11010" width="52.21875" style="663" customWidth="1"/>
    <col min="11011" max="11011" width="22" style="663" customWidth="1"/>
    <col min="11012" max="11264" width="9.21875" style="663"/>
    <col min="11265" max="11265" width="6.5546875" style="663" customWidth="1"/>
    <col min="11266" max="11266" width="52.21875" style="663" customWidth="1"/>
    <col min="11267" max="11267" width="22" style="663" customWidth="1"/>
    <col min="11268" max="11520" width="9.21875" style="663"/>
    <col min="11521" max="11521" width="6.5546875" style="663" customWidth="1"/>
    <col min="11522" max="11522" width="52.21875" style="663" customWidth="1"/>
    <col min="11523" max="11523" width="22" style="663" customWidth="1"/>
    <col min="11524" max="11776" width="9.21875" style="663"/>
    <col min="11777" max="11777" width="6.5546875" style="663" customWidth="1"/>
    <col min="11778" max="11778" width="52.21875" style="663" customWidth="1"/>
    <col min="11779" max="11779" width="22" style="663" customWidth="1"/>
    <col min="11780" max="12032" width="9.21875" style="663"/>
    <col min="12033" max="12033" width="6.5546875" style="663" customWidth="1"/>
    <col min="12034" max="12034" width="52.21875" style="663" customWidth="1"/>
    <col min="12035" max="12035" width="22" style="663" customWidth="1"/>
    <col min="12036" max="12288" width="9.21875" style="663"/>
    <col min="12289" max="12289" width="6.5546875" style="663" customWidth="1"/>
    <col min="12290" max="12290" width="52.21875" style="663" customWidth="1"/>
    <col min="12291" max="12291" width="22" style="663" customWidth="1"/>
    <col min="12292" max="12544" width="9.21875" style="663"/>
    <col min="12545" max="12545" width="6.5546875" style="663" customWidth="1"/>
    <col min="12546" max="12546" width="52.21875" style="663" customWidth="1"/>
    <col min="12547" max="12547" width="22" style="663" customWidth="1"/>
    <col min="12548" max="12800" width="9.21875" style="663"/>
    <col min="12801" max="12801" width="6.5546875" style="663" customWidth="1"/>
    <col min="12802" max="12802" width="52.21875" style="663" customWidth="1"/>
    <col min="12803" max="12803" width="22" style="663" customWidth="1"/>
    <col min="12804" max="13056" width="9.21875" style="663"/>
    <col min="13057" max="13057" width="6.5546875" style="663" customWidth="1"/>
    <col min="13058" max="13058" width="52.21875" style="663" customWidth="1"/>
    <col min="13059" max="13059" width="22" style="663" customWidth="1"/>
    <col min="13060" max="13312" width="9.21875" style="663"/>
    <col min="13313" max="13313" width="6.5546875" style="663" customWidth="1"/>
    <col min="13314" max="13314" width="52.21875" style="663" customWidth="1"/>
    <col min="13315" max="13315" width="22" style="663" customWidth="1"/>
    <col min="13316" max="13568" width="9.21875" style="663"/>
    <col min="13569" max="13569" width="6.5546875" style="663" customWidth="1"/>
    <col min="13570" max="13570" width="52.21875" style="663" customWidth="1"/>
    <col min="13571" max="13571" width="22" style="663" customWidth="1"/>
    <col min="13572" max="13824" width="9.21875" style="663"/>
    <col min="13825" max="13825" width="6.5546875" style="663" customWidth="1"/>
    <col min="13826" max="13826" width="52.21875" style="663" customWidth="1"/>
    <col min="13827" max="13827" width="22" style="663" customWidth="1"/>
    <col min="13828" max="14080" width="9.21875" style="663"/>
    <col min="14081" max="14081" width="6.5546875" style="663" customWidth="1"/>
    <col min="14082" max="14082" width="52.21875" style="663" customWidth="1"/>
    <col min="14083" max="14083" width="22" style="663" customWidth="1"/>
    <col min="14084" max="14336" width="9.21875" style="663"/>
    <col min="14337" max="14337" width="6.5546875" style="663" customWidth="1"/>
    <col min="14338" max="14338" width="52.21875" style="663" customWidth="1"/>
    <col min="14339" max="14339" width="22" style="663" customWidth="1"/>
    <col min="14340" max="14592" width="9.21875" style="663"/>
    <col min="14593" max="14593" width="6.5546875" style="663" customWidth="1"/>
    <col min="14594" max="14594" width="52.21875" style="663" customWidth="1"/>
    <col min="14595" max="14595" width="22" style="663" customWidth="1"/>
    <col min="14596" max="14848" width="9.21875" style="663"/>
    <col min="14849" max="14849" width="6.5546875" style="663" customWidth="1"/>
    <col min="14850" max="14850" width="52.21875" style="663" customWidth="1"/>
    <col min="14851" max="14851" width="22" style="663" customWidth="1"/>
    <col min="14852" max="15104" width="9.21875" style="663"/>
    <col min="15105" max="15105" width="6.5546875" style="663" customWidth="1"/>
    <col min="15106" max="15106" width="52.21875" style="663" customWidth="1"/>
    <col min="15107" max="15107" width="22" style="663" customWidth="1"/>
    <col min="15108" max="15360" width="9.21875" style="663"/>
    <col min="15361" max="15361" width="6.5546875" style="663" customWidth="1"/>
    <col min="15362" max="15362" width="52.21875" style="663" customWidth="1"/>
    <col min="15363" max="15363" width="22" style="663" customWidth="1"/>
    <col min="15364" max="15616" width="9.21875" style="663"/>
    <col min="15617" max="15617" width="6.5546875" style="663" customWidth="1"/>
    <col min="15618" max="15618" width="52.21875" style="663" customWidth="1"/>
    <col min="15619" max="15619" width="22" style="663" customWidth="1"/>
    <col min="15620" max="15872" width="9.21875" style="663"/>
    <col min="15873" max="15873" width="6.5546875" style="663" customWidth="1"/>
    <col min="15874" max="15874" width="52.21875" style="663" customWidth="1"/>
    <col min="15875" max="15875" width="22" style="663" customWidth="1"/>
    <col min="15876" max="16128" width="9.21875" style="663"/>
    <col min="16129" max="16129" width="6.5546875" style="663" customWidth="1"/>
    <col min="16130" max="16130" width="52.21875" style="663" customWidth="1"/>
    <col min="16131" max="16131" width="22" style="663" customWidth="1"/>
    <col min="16132" max="16384" width="9.21875" style="663"/>
  </cols>
  <sheetData>
    <row r="1" spans="1:6" ht="14.4" x14ac:dyDescent="0.3">
      <c r="C1" s="664"/>
    </row>
    <row r="2" spans="1:6" ht="13.8" x14ac:dyDescent="0.25">
      <c r="A2" s="665"/>
      <c r="B2" s="665"/>
      <c r="C2" s="665"/>
    </row>
    <row r="3" spans="1:6" ht="33.75" customHeight="1" x14ac:dyDescent="0.25">
      <c r="A3" s="1089" t="s">
        <v>1377</v>
      </c>
      <c r="B3" s="1089"/>
      <c r="C3" s="1089"/>
    </row>
    <row r="4" spans="1:6" ht="13.8" thickBot="1" x14ac:dyDescent="0.3">
      <c r="C4" s="666"/>
    </row>
    <row r="5" spans="1:6" s="670" customFormat="1" ht="43.5" customHeight="1" thickBot="1" x14ac:dyDescent="0.35">
      <c r="A5" s="667" t="s">
        <v>261</v>
      </c>
      <c r="B5" s="668" t="s">
        <v>160</v>
      </c>
      <c r="C5" s="669" t="s">
        <v>1378</v>
      </c>
    </row>
    <row r="6" spans="1:6" s="673" customFormat="1" ht="28.5" customHeight="1" x14ac:dyDescent="0.3">
      <c r="A6" s="671" t="s">
        <v>6</v>
      </c>
      <c r="B6" s="975" t="s">
        <v>1611</v>
      </c>
      <c r="C6" s="672">
        <f>C7+C8</f>
        <v>1725064132</v>
      </c>
    </row>
    <row r="7" spans="1:6" s="673" customFormat="1" ht="18" customHeight="1" x14ac:dyDescent="0.3">
      <c r="A7" s="674" t="s">
        <v>17</v>
      </c>
      <c r="B7" s="675" t="s">
        <v>1379</v>
      </c>
      <c r="C7" s="676">
        <v>1724304937</v>
      </c>
    </row>
    <row r="8" spans="1:6" s="673" customFormat="1" ht="18" customHeight="1" x14ac:dyDescent="0.3">
      <c r="A8" s="674" t="s">
        <v>29</v>
      </c>
      <c r="B8" s="675" t="s">
        <v>1380</v>
      </c>
      <c r="C8" s="676">
        <v>759195</v>
      </c>
    </row>
    <row r="9" spans="1:6" s="673" customFormat="1" ht="18" customHeight="1" x14ac:dyDescent="0.3">
      <c r="A9" s="674" t="s">
        <v>139</v>
      </c>
      <c r="B9" s="677" t="s">
        <v>1381</v>
      </c>
      <c r="C9" s="676">
        <v>3083332750</v>
      </c>
    </row>
    <row r="10" spans="1:6" s="673" customFormat="1" ht="18" customHeight="1" x14ac:dyDescent="0.3">
      <c r="A10" s="678" t="s">
        <v>43</v>
      </c>
      <c r="B10" s="679" t="s">
        <v>1382</v>
      </c>
      <c r="C10" s="680">
        <v>3434134103</v>
      </c>
      <c r="F10" s="681"/>
    </row>
    <row r="11" spans="1:6" s="673" customFormat="1" ht="18" customHeight="1" thickBot="1" x14ac:dyDescent="0.35">
      <c r="A11" s="682" t="s">
        <v>65</v>
      </c>
      <c r="B11" s="683" t="s">
        <v>1383</v>
      </c>
      <c r="C11" s="684">
        <v>-717945853</v>
      </c>
    </row>
    <row r="12" spans="1:6" s="673" customFormat="1" ht="28.8" x14ac:dyDescent="0.3">
      <c r="A12" s="685" t="s">
        <v>146</v>
      </c>
      <c r="B12" s="976" t="s">
        <v>1612</v>
      </c>
      <c r="C12" s="686">
        <f>C6+C9-C10+C11</f>
        <v>656316926</v>
      </c>
    </row>
    <row r="13" spans="1:6" s="673" customFormat="1" ht="18" customHeight="1" x14ac:dyDescent="0.3">
      <c r="A13" s="674" t="s">
        <v>83</v>
      </c>
      <c r="B13" s="675" t="s">
        <v>1379</v>
      </c>
      <c r="C13" s="676">
        <v>655713192</v>
      </c>
      <c r="F13" s="681"/>
    </row>
    <row r="14" spans="1:6" s="673" customFormat="1" ht="18" customHeight="1" thickBot="1" x14ac:dyDescent="0.35">
      <c r="A14" s="682" t="s">
        <v>85</v>
      </c>
      <c r="B14" s="687" t="s">
        <v>1380</v>
      </c>
      <c r="C14" s="684">
        <v>603734</v>
      </c>
    </row>
  </sheetData>
  <mergeCells count="1">
    <mergeCell ref="A3:C3"/>
  </mergeCells>
  <conditionalFormatting sqref="C11">
    <cfRule type="cellIs" dxfId="1" priority="2" stopIfTrue="1" operator="notEqual">
      <formula>SUM(C12:C13)</formula>
    </cfRule>
  </conditionalFormatting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>
    <oddHeader>&amp;R&amp;"-,Félkövér dőlt"&amp;14 6.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73"/>
  <sheetViews>
    <sheetView topLeftCell="A46" zoomScale="130" zoomScaleNormal="130" workbookViewId="0">
      <selection activeCell="D62" sqref="C62:D62"/>
    </sheetView>
  </sheetViews>
  <sheetFormatPr defaultColWidth="10.21875" defaultRowHeight="15.6" x14ac:dyDescent="0.3"/>
  <cols>
    <col min="1" max="1" width="57.5546875" style="688" customWidth="1"/>
    <col min="2" max="2" width="5.21875" style="689" customWidth="1"/>
    <col min="3" max="4" width="10.44140625" style="688" customWidth="1"/>
    <col min="5" max="255" width="10.21875" style="688"/>
    <col min="256" max="256" width="57.5546875" style="688" customWidth="1"/>
    <col min="257" max="257" width="5.21875" style="688" customWidth="1"/>
    <col min="258" max="260" width="10.44140625" style="688" customWidth="1"/>
    <col min="261" max="511" width="10.21875" style="688"/>
    <col min="512" max="512" width="57.5546875" style="688" customWidth="1"/>
    <col min="513" max="513" width="5.21875" style="688" customWidth="1"/>
    <col min="514" max="516" width="10.44140625" style="688" customWidth="1"/>
    <col min="517" max="767" width="10.21875" style="688"/>
    <col min="768" max="768" width="57.5546875" style="688" customWidth="1"/>
    <col min="769" max="769" width="5.21875" style="688" customWidth="1"/>
    <col min="770" max="772" width="10.44140625" style="688" customWidth="1"/>
    <col min="773" max="1023" width="10.21875" style="688"/>
    <col min="1024" max="1024" width="57.5546875" style="688" customWidth="1"/>
    <col min="1025" max="1025" width="5.21875" style="688" customWidth="1"/>
    <col min="1026" max="1028" width="10.44140625" style="688" customWidth="1"/>
    <col min="1029" max="1279" width="10.21875" style="688"/>
    <col min="1280" max="1280" width="57.5546875" style="688" customWidth="1"/>
    <col min="1281" max="1281" width="5.21875" style="688" customWidth="1"/>
    <col min="1282" max="1284" width="10.44140625" style="688" customWidth="1"/>
    <col min="1285" max="1535" width="10.21875" style="688"/>
    <col min="1536" max="1536" width="57.5546875" style="688" customWidth="1"/>
    <col min="1537" max="1537" width="5.21875" style="688" customWidth="1"/>
    <col min="1538" max="1540" width="10.44140625" style="688" customWidth="1"/>
    <col min="1541" max="1791" width="10.21875" style="688"/>
    <col min="1792" max="1792" width="57.5546875" style="688" customWidth="1"/>
    <col min="1793" max="1793" width="5.21875" style="688" customWidth="1"/>
    <col min="1794" max="1796" width="10.44140625" style="688" customWidth="1"/>
    <col min="1797" max="2047" width="10.21875" style="688"/>
    <col min="2048" max="2048" width="57.5546875" style="688" customWidth="1"/>
    <col min="2049" max="2049" width="5.21875" style="688" customWidth="1"/>
    <col min="2050" max="2052" width="10.44140625" style="688" customWidth="1"/>
    <col min="2053" max="2303" width="10.21875" style="688"/>
    <col min="2304" max="2304" width="57.5546875" style="688" customWidth="1"/>
    <col min="2305" max="2305" width="5.21875" style="688" customWidth="1"/>
    <col min="2306" max="2308" width="10.44140625" style="688" customWidth="1"/>
    <col min="2309" max="2559" width="10.21875" style="688"/>
    <col min="2560" max="2560" width="57.5546875" style="688" customWidth="1"/>
    <col min="2561" max="2561" width="5.21875" style="688" customWidth="1"/>
    <col min="2562" max="2564" width="10.44140625" style="688" customWidth="1"/>
    <col min="2565" max="2815" width="10.21875" style="688"/>
    <col min="2816" max="2816" width="57.5546875" style="688" customWidth="1"/>
    <col min="2817" max="2817" width="5.21875" style="688" customWidth="1"/>
    <col min="2818" max="2820" width="10.44140625" style="688" customWidth="1"/>
    <col min="2821" max="3071" width="10.21875" style="688"/>
    <col min="3072" max="3072" width="57.5546875" style="688" customWidth="1"/>
    <col min="3073" max="3073" width="5.21875" style="688" customWidth="1"/>
    <col min="3074" max="3076" width="10.44140625" style="688" customWidth="1"/>
    <col min="3077" max="3327" width="10.21875" style="688"/>
    <col min="3328" max="3328" width="57.5546875" style="688" customWidth="1"/>
    <col min="3329" max="3329" width="5.21875" style="688" customWidth="1"/>
    <col min="3330" max="3332" width="10.44140625" style="688" customWidth="1"/>
    <col min="3333" max="3583" width="10.21875" style="688"/>
    <col min="3584" max="3584" width="57.5546875" style="688" customWidth="1"/>
    <col min="3585" max="3585" width="5.21875" style="688" customWidth="1"/>
    <col min="3586" max="3588" width="10.44140625" style="688" customWidth="1"/>
    <col min="3589" max="3839" width="10.21875" style="688"/>
    <col min="3840" max="3840" width="57.5546875" style="688" customWidth="1"/>
    <col min="3841" max="3841" width="5.21875" style="688" customWidth="1"/>
    <col min="3842" max="3844" width="10.44140625" style="688" customWidth="1"/>
    <col min="3845" max="4095" width="10.21875" style="688"/>
    <col min="4096" max="4096" width="57.5546875" style="688" customWidth="1"/>
    <col min="4097" max="4097" width="5.21875" style="688" customWidth="1"/>
    <col min="4098" max="4100" width="10.44140625" style="688" customWidth="1"/>
    <col min="4101" max="4351" width="10.21875" style="688"/>
    <col min="4352" max="4352" width="57.5546875" style="688" customWidth="1"/>
    <col min="4353" max="4353" width="5.21875" style="688" customWidth="1"/>
    <col min="4354" max="4356" width="10.44140625" style="688" customWidth="1"/>
    <col min="4357" max="4607" width="10.21875" style="688"/>
    <col min="4608" max="4608" width="57.5546875" style="688" customWidth="1"/>
    <col min="4609" max="4609" width="5.21875" style="688" customWidth="1"/>
    <col min="4610" max="4612" width="10.44140625" style="688" customWidth="1"/>
    <col min="4613" max="4863" width="10.21875" style="688"/>
    <col min="4864" max="4864" width="57.5546875" style="688" customWidth="1"/>
    <col min="4865" max="4865" width="5.21875" style="688" customWidth="1"/>
    <col min="4866" max="4868" width="10.44140625" style="688" customWidth="1"/>
    <col min="4869" max="5119" width="10.21875" style="688"/>
    <col min="5120" max="5120" width="57.5546875" style="688" customWidth="1"/>
    <col min="5121" max="5121" width="5.21875" style="688" customWidth="1"/>
    <col min="5122" max="5124" width="10.44140625" style="688" customWidth="1"/>
    <col min="5125" max="5375" width="10.21875" style="688"/>
    <col min="5376" max="5376" width="57.5546875" style="688" customWidth="1"/>
    <col min="5377" max="5377" width="5.21875" style="688" customWidth="1"/>
    <col min="5378" max="5380" width="10.44140625" style="688" customWidth="1"/>
    <col min="5381" max="5631" width="10.21875" style="688"/>
    <col min="5632" max="5632" width="57.5546875" style="688" customWidth="1"/>
    <col min="5633" max="5633" width="5.21875" style="688" customWidth="1"/>
    <col min="5634" max="5636" width="10.44140625" style="688" customWidth="1"/>
    <col min="5637" max="5887" width="10.21875" style="688"/>
    <col min="5888" max="5888" width="57.5546875" style="688" customWidth="1"/>
    <col min="5889" max="5889" width="5.21875" style="688" customWidth="1"/>
    <col min="5890" max="5892" width="10.44140625" style="688" customWidth="1"/>
    <col min="5893" max="6143" width="10.21875" style="688"/>
    <col min="6144" max="6144" width="57.5546875" style="688" customWidth="1"/>
    <col min="6145" max="6145" width="5.21875" style="688" customWidth="1"/>
    <col min="6146" max="6148" width="10.44140625" style="688" customWidth="1"/>
    <col min="6149" max="6399" width="10.21875" style="688"/>
    <col min="6400" max="6400" width="57.5546875" style="688" customWidth="1"/>
    <col min="6401" max="6401" width="5.21875" style="688" customWidth="1"/>
    <col min="6402" max="6404" width="10.44140625" style="688" customWidth="1"/>
    <col min="6405" max="6655" width="10.21875" style="688"/>
    <col min="6656" max="6656" width="57.5546875" style="688" customWidth="1"/>
    <col min="6657" max="6657" width="5.21875" style="688" customWidth="1"/>
    <col min="6658" max="6660" width="10.44140625" style="688" customWidth="1"/>
    <col min="6661" max="6911" width="10.21875" style="688"/>
    <col min="6912" max="6912" width="57.5546875" style="688" customWidth="1"/>
    <col min="6913" max="6913" width="5.21875" style="688" customWidth="1"/>
    <col min="6914" max="6916" width="10.44140625" style="688" customWidth="1"/>
    <col min="6917" max="7167" width="10.21875" style="688"/>
    <col min="7168" max="7168" width="57.5546875" style="688" customWidth="1"/>
    <col min="7169" max="7169" width="5.21875" style="688" customWidth="1"/>
    <col min="7170" max="7172" width="10.44140625" style="688" customWidth="1"/>
    <col min="7173" max="7423" width="10.21875" style="688"/>
    <col min="7424" max="7424" width="57.5546875" style="688" customWidth="1"/>
    <col min="7425" max="7425" width="5.21875" style="688" customWidth="1"/>
    <col min="7426" max="7428" width="10.44140625" style="688" customWidth="1"/>
    <col min="7429" max="7679" width="10.21875" style="688"/>
    <col min="7680" max="7680" width="57.5546875" style="688" customWidth="1"/>
    <col min="7681" max="7681" width="5.21875" style="688" customWidth="1"/>
    <col min="7682" max="7684" width="10.44140625" style="688" customWidth="1"/>
    <col min="7685" max="7935" width="10.21875" style="688"/>
    <col min="7936" max="7936" width="57.5546875" style="688" customWidth="1"/>
    <col min="7937" max="7937" width="5.21875" style="688" customWidth="1"/>
    <col min="7938" max="7940" width="10.44140625" style="688" customWidth="1"/>
    <col min="7941" max="8191" width="10.21875" style="688"/>
    <col min="8192" max="8192" width="57.5546875" style="688" customWidth="1"/>
    <col min="8193" max="8193" width="5.21875" style="688" customWidth="1"/>
    <col min="8194" max="8196" width="10.44140625" style="688" customWidth="1"/>
    <col min="8197" max="8447" width="10.21875" style="688"/>
    <col min="8448" max="8448" width="57.5546875" style="688" customWidth="1"/>
    <col min="8449" max="8449" width="5.21875" style="688" customWidth="1"/>
    <col min="8450" max="8452" width="10.44140625" style="688" customWidth="1"/>
    <col min="8453" max="8703" width="10.21875" style="688"/>
    <col min="8704" max="8704" width="57.5546875" style="688" customWidth="1"/>
    <col min="8705" max="8705" width="5.21875" style="688" customWidth="1"/>
    <col min="8706" max="8708" width="10.44140625" style="688" customWidth="1"/>
    <col min="8709" max="8959" width="10.21875" style="688"/>
    <col min="8960" max="8960" width="57.5546875" style="688" customWidth="1"/>
    <col min="8961" max="8961" width="5.21875" style="688" customWidth="1"/>
    <col min="8962" max="8964" width="10.44140625" style="688" customWidth="1"/>
    <col min="8965" max="9215" width="10.21875" style="688"/>
    <col min="9216" max="9216" width="57.5546875" style="688" customWidth="1"/>
    <col min="9217" max="9217" width="5.21875" style="688" customWidth="1"/>
    <col min="9218" max="9220" width="10.44140625" style="688" customWidth="1"/>
    <col min="9221" max="9471" width="10.21875" style="688"/>
    <col min="9472" max="9472" width="57.5546875" style="688" customWidth="1"/>
    <col min="9473" max="9473" width="5.21875" style="688" customWidth="1"/>
    <col min="9474" max="9476" width="10.44140625" style="688" customWidth="1"/>
    <col min="9477" max="9727" width="10.21875" style="688"/>
    <col min="9728" max="9728" width="57.5546875" style="688" customWidth="1"/>
    <col min="9729" max="9729" width="5.21875" style="688" customWidth="1"/>
    <col min="9730" max="9732" width="10.44140625" style="688" customWidth="1"/>
    <col min="9733" max="9983" width="10.21875" style="688"/>
    <col min="9984" max="9984" width="57.5546875" style="688" customWidth="1"/>
    <col min="9985" max="9985" width="5.21875" style="688" customWidth="1"/>
    <col min="9986" max="9988" width="10.44140625" style="688" customWidth="1"/>
    <col min="9989" max="10239" width="10.21875" style="688"/>
    <col min="10240" max="10240" width="57.5546875" style="688" customWidth="1"/>
    <col min="10241" max="10241" width="5.21875" style="688" customWidth="1"/>
    <col min="10242" max="10244" width="10.44140625" style="688" customWidth="1"/>
    <col min="10245" max="10495" width="10.21875" style="688"/>
    <col min="10496" max="10496" width="57.5546875" style="688" customWidth="1"/>
    <col min="10497" max="10497" width="5.21875" style="688" customWidth="1"/>
    <col min="10498" max="10500" width="10.44140625" style="688" customWidth="1"/>
    <col min="10501" max="10751" width="10.21875" style="688"/>
    <col min="10752" max="10752" width="57.5546875" style="688" customWidth="1"/>
    <col min="10753" max="10753" width="5.21875" style="688" customWidth="1"/>
    <col min="10754" max="10756" width="10.44140625" style="688" customWidth="1"/>
    <col min="10757" max="11007" width="10.21875" style="688"/>
    <col min="11008" max="11008" width="57.5546875" style="688" customWidth="1"/>
    <col min="11009" max="11009" width="5.21875" style="688" customWidth="1"/>
    <col min="11010" max="11012" width="10.44140625" style="688" customWidth="1"/>
    <col min="11013" max="11263" width="10.21875" style="688"/>
    <col min="11264" max="11264" width="57.5546875" style="688" customWidth="1"/>
    <col min="11265" max="11265" width="5.21875" style="688" customWidth="1"/>
    <col min="11266" max="11268" width="10.44140625" style="688" customWidth="1"/>
    <col min="11269" max="11519" width="10.21875" style="688"/>
    <col min="11520" max="11520" width="57.5546875" style="688" customWidth="1"/>
    <col min="11521" max="11521" width="5.21875" style="688" customWidth="1"/>
    <col min="11522" max="11524" width="10.44140625" style="688" customWidth="1"/>
    <col min="11525" max="11775" width="10.21875" style="688"/>
    <col min="11776" max="11776" width="57.5546875" style="688" customWidth="1"/>
    <col min="11777" max="11777" width="5.21875" style="688" customWidth="1"/>
    <col min="11778" max="11780" width="10.44140625" style="688" customWidth="1"/>
    <col min="11781" max="12031" width="10.21875" style="688"/>
    <col min="12032" max="12032" width="57.5546875" style="688" customWidth="1"/>
    <col min="12033" max="12033" width="5.21875" style="688" customWidth="1"/>
    <col min="12034" max="12036" width="10.44140625" style="688" customWidth="1"/>
    <col min="12037" max="12287" width="10.21875" style="688"/>
    <col min="12288" max="12288" width="57.5546875" style="688" customWidth="1"/>
    <col min="12289" max="12289" width="5.21875" style="688" customWidth="1"/>
    <col min="12290" max="12292" width="10.44140625" style="688" customWidth="1"/>
    <col min="12293" max="12543" width="10.21875" style="688"/>
    <col min="12544" max="12544" width="57.5546875" style="688" customWidth="1"/>
    <col min="12545" max="12545" width="5.21875" style="688" customWidth="1"/>
    <col min="12546" max="12548" width="10.44140625" style="688" customWidth="1"/>
    <col min="12549" max="12799" width="10.21875" style="688"/>
    <col min="12800" max="12800" width="57.5546875" style="688" customWidth="1"/>
    <col min="12801" max="12801" width="5.21875" style="688" customWidth="1"/>
    <col min="12802" max="12804" width="10.44140625" style="688" customWidth="1"/>
    <col min="12805" max="13055" width="10.21875" style="688"/>
    <col min="13056" max="13056" width="57.5546875" style="688" customWidth="1"/>
    <col min="13057" max="13057" width="5.21875" style="688" customWidth="1"/>
    <col min="13058" max="13060" width="10.44140625" style="688" customWidth="1"/>
    <col min="13061" max="13311" width="10.21875" style="688"/>
    <col min="13312" max="13312" width="57.5546875" style="688" customWidth="1"/>
    <col min="13313" max="13313" width="5.21875" style="688" customWidth="1"/>
    <col min="13314" max="13316" width="10.44140625" style="688" customWidth="1"/>
    <col min="13317" max="13567" width="10.21875" style="688"/>
    <col min="13568" max="13568" width="57.5546875" style="688" customWidth="1"/>
    <col min="13569" max="13569" width="5.21875" style="688" customWidth="1"/>
    <col min="13570" max="13572" width="10.44140625" style="688" customWidth="1"/>
    <col min="13573" max="13823" width="10.21875" style="688"/>
    <col min="13824" max="13824" width="57.5546875" style="688" customWidth="1"/>
    <col min="13825" max="13825" width="5.21875" style="688" customWidth="1"/>
    <col min="13826" max="13828" width="10.44140625" style="688" customWidth="1"/>
    <col min="13829" max="14079" width="10.21875" style="688"/>
    <col min="14080" max="14080" width="57.5546875" style="688" customWidth="1"/>
    <col min="14081" max="14081" width="5.21875" style="688" customWidth="1"/>
    <col min="14082" max="14084" width="10.44140625" style="688" customWidth="1"/>
    <col min="14085" max="14335" width="10.21875" style="688"/>
    <col min="14336" max="14336" width="57.5546875" style="688" customWidth="1"/>
    <col min="14337" max="14337" width="5.21875" style="688" customWidth="1"/>
    <col min="14338" max="14340" width="10.44140625" style="688" customWidth="1"/>
    <col min="14341" max="14591" width="10.21875" style="688"/>
    <col min="14592" max="14592" width="57.5546875" style="688" customWidth="1"/>
    <col min="14593" max="14593" width="5.21875" style="688" customWidth="1"/>
    <col min="14594" max="14596" width="10.44140625" style="688" customWidth="1"/>
    <col min="14597" max="14847" width="10.21875" style="688"/>
    <col min="14848" max="14848" width="57.5546875" style="688" customWidth="1"/>
    <col min="14849" max="14849" width="5.21875" style="688" customWidth="1"/>
    <col min="14850" max="14852" width="10.44140625" style="688" customWidth="1"/>
    <col min="14853" max="15103" width="10.21875" style="688"/>
    <col min="15104" max="15104" width="57.5546875" style="688" customWidth="1"/>
    <col min="15105" max="15105" width="5.21875" style="688" customWidth="1"/>
    <col min="15106" max="15108" width="10.44140625" style="688" customWidth="1"/>
    <col min="15109" max="15359" width="10.21875" style="688"/>
    <col min="15360" max="15360" width="57.5546875" style="688" customWidth="1"/>
    <col min="15361" max="15361" width="5.21875" style="688" customWidth="1"/>
    <col min="15362" max="15364" width="10.44140625" style="688" customWidth="1"/>
    <col min="15365" max="15615" width="10.21875" style="688"/>
    <col min="15616" max="15616" width="57.5546875" style="688" customWidth="1"/>
    <col min="15617" max="15617" width="5.21875" style="688" customWidth="1"/>
    <col min="15618" max="15620" width="10.44140625" style="688" customWidth="1"/>
    <col min="15621" max="15871" width="10.21875" style="688"/>
    <col min="15872" max="15872" width="57.5546875" style="688" customWidth="1"/>
    <col min="15873" max="15873" width="5.21875" style="688" customWidth="1"/>
    <col min="15874" max="15876" width="10.44140625" style="688" customWidth="1"/>
    <col min="15877" max="16127" width="10.21875" style="688"/>
    <col min="16128" max="16128" width="57.5546875" style="688" customWidth="1"/>
    <col min="16129" max="16129" width="5.21875" style="688" customWidth="1"/>
    <col min="16130" max="16132" width="10.44140625" style="688" customWidth="1"/>
    <col min="16133" max="16384" width="10.21875" style="688"/>
  </cols>
  <sheetData>
    <row r="1" spans="1:4" x14ac:dyDescent="0.3">
      <c r="A1" s="1091" t="str">
        <f>+CONCATENATE("VAGYONKIMUTATÁS",CHAR(10),"a könyvviteli mérlegben értékkel szereplő eszközökről",CHAR(10),LEFT('[2]1. sz. mell.'!C3,4),".")</f>
        <v>VAGYONKIMUTATÁS
a könyvviteli mérlegben értékkel szereplő eszközökről
2016.</v>
      </c>
      <c r="B1" s="1092"/>
      <c r="C1" s="1092"/>
      <c r="D1" s="1092"/>
    </row>
    <row r="2" spans="1:4" ht="16.2" thickBot="1" x14ac:dyDescent="0.35">
      <c r="C2" s="690"/>
      <c r="D2" s="691" t="s">
        <v>595</v>
      </c>
    </row>
    <row r="3" spans="1:4" x14ac:dyDescent="0.3">
      <c r="A3" s="1093" t="s">
        <v>1384</v>
      </c>
      <c r="B3" s="1096" t="s">
        <v>1265</v>
      </c>
      <c r="C3" s="1099" t="s">
        <v>1385</v>
      </c>
      <c r="D3" s="1099" t="s">
        <v>1386</v>
      </c>
    </row>
    <row r="4" spans="1:4" x14ac:dyDescent="0.3">
      <c r="A4" s="1094"/>
      <c r="B4" s="1097"/>
      <c r="C4" s="1100"/>
      <c r="D4" s="1100"/>
    </row>
    <row r="5" spans="1:4" x14ac:dyDescent="0.3">
      <c r="A5" s="1095"/>
      <c r="B5" s="1098"/>
      <c r="C5" s="1101" t="s">
        <v>1387</v>
      </c>
      <c r="D5" s="1101"/>
    </row>
    <row r="6" spans="1:4" s="694" customFormat="1" ht="16.2" thickBot="1" x14ac:dyDescent="0.35">
      <c r="A6" s="692" t="s">
        <v>1388</v>
      </c>
      <c r="B6" s="693" t="s">
        <v>1389</v>
      </c>
      <c r="C6" s="693" t="s">
        <v>1390</v>
      </c>
      <c r="D6" s="693" t="s">
        <v>1391</v>
      </c>
    </row>
    <row r="7" spans="1:4" s="698" customFormat="1" x14ac:dyDescent="0.3">
      <c r="A7" s="695" t="s">
        <v>1392</v>
      </c>
      <c r="B7" s="696" t="s">
        <v>1393</v>
      </c>
      <c r="C7" s="697">
        <v>39025881</v>
      </c>
      <c r="D7" s="697">
        <v>373426</v>
      </c>
    </row>
    <row r="8" spans="1:4" s="698" customFormat="1" x14ac:dyDescent="0.3">
      <c r="A8" s="699" t="s">
        <v>1394</v>
      </c>
      <c r="B8" s="700" t="s">
        <v>1395</v>
      </c>
      <c r="C8" s="701">
        <f>SUM(C9,C14,C19,C24,C29)</f>
        <v>11605648188</v>
      </c>
      <c r="D8" s="701">
        <f>SUM(D9,D14,D19,D24,D29)</f>
        <v>8160074573</v>
      </c>
    </row>
    <row r="9" spans="1:4" s="698" customFormat="1" x14ac:dyDescent="0.3">
      <c r="A9" s="699" t="s">
        <v>1396</v>
      </c>
      <c r="B9" s="700" t="s">
        <v>1397</v>
      </c>
      <c r="C9" s="701">
        <f>SUM(C10:C13)</f>
        <v>10593172900</v>
      </c>
      <c r="D9" s="701">
        <f>SUM(D10:D13)</f>
        <v>7373066504</v>
      </c>
    </row>
    <row r="10" spans="1:4" s="698" customFormat="1" x14ac:dyDescent="0.3">
      <c r="A10" s="702" t="s">
        <v>1398</v>
      </c>
      <c r="B10" s="700" t="s">
        <v>1399</v>
      </c>
      <c r="C10" s="703">
        <v>4979358141</v>
      </c>
      <c r="D10" s="703">
        <v>2890854745</v>
      </c>
    </row>
    <row r="11" spans="1:4" s="698" customFormat="1" ht="20.399999999999999" x14ac:dyDescent="0.3">
      <c r="A11" s="702" t="s">
        <v>1400</v>
      </c>
      <c r="B11" s="700" t="s">
        <v>1401</v>
      </c>
      <c r="C11" s="704">
        <v>16069000</v>
      </c>
      <c r="D11" s="704">
        <v>16069000</v>
      </c>
    </row>
    <row r="12" spans="1:4" s="698" customFormat="1" x14ac:dyDescent="0.3">
      <c r="A12" s="702" t="s">
        <v>1402</v>
      </c>
      <c r="B12" s="700" t="s">
        <v>1403</v>
      </c>
      <c r="C12" s="704">
        <v>4778630600</v>
      </c>
      <c r="D12" s="704">
        <v>3831560948</v>
      </c>
    </row>
    <row r="13" spans="1:4" s="698" customFormat="1" x14ac:dyDescent="0.3">
      <c r="A13" s="702" t="s">
        <v>1404</v>
      </c>
      <c r="B13" s="700" t="s">
        <v>1405</v>
      </c>
      <c r="C13" s="704">
        <v>819115159</v>
      </c>
      <c r="D13" s="704">
        <v>634581811</v>
      </c>
    </row>
    <row r="14" spans="1:4" s="698" customFormat="1" x14ac:dyDescent="0.3">
      <c r="A14" s="699" t="s">
        <v>1406</v>
      </c>
      <c r="B14" s="700" t="s">
        <v>1407</v>
      </c>
      <c r="C14" s="705">
        <f>SUM(C15:C18)</f>
        <v>298786208</v>
      </c>
      <c r="D14" s="705">
        <f>SUM(D15:D18)</f>
        <v>73318989</v>
      </c>
    </row>
    <row r="15" spans="1:4" s="698" customFormat="1" x14ac:dyDescent="0.3">
      <c r="A15" s="702" t="s">
        <v>1408</v>
      </c>
      <c r="B15" s="700" t="s">
        <v>1409</v>
      </c>
      <c r="C15" s="704">
        <v>615000</v>
      </c>
      <c r="D15" s="704">
        <v>520000</v>
      </c>
    </row>
    <row r="16" spans="1:4" s="698" customFormat="1" ht="20.399999999999999" x14ac:dyDescent="0.3">
      <c r="A16" s="702" t="s">
        <v>1410</v>
      </c>
      <c r="B16" s="700" t="s">
        <v>152</v>
      </c>
      <c r="C16" s="704"/>
      <c r="D16" s="704">
        <v>0</v>
      </c>
    </row>
    <row r="17" spans="1:4" s="698" customFormat="1" x14ac:dyDescent="0.3">
      <c r="A17" s="702" t="s">
        <v>1411</v>
      </c>
      <c r="B17" s="700" t="s">
        <v>169</v>
      </c>
      <c r="C17" s="704">
        <v>232476133</v>
      </c>
      <c r="D17" s="704">
        <v>57798245</v>
      </c>
    </row>
    <row r="18" spans="1:4" s="698" customFormat="1" x14ac:dyDescent="0.3">
      <c r="A18" s="702" t="s">
        <v>1412</v>
      </c>
      <c r="B18" s="700" t="s">
        <v>170</v>
      </c>
      <c r="C18" s="704">
        <v>65695075</v>
      </c>
      <c r="D18" s="704">
        <v>15000744</v>
      </c>
    </row>
    <row r="19" spans="1:4" s="698" customFormat="1" x14ac:dyDescent="0.3">
      <c r="A19" s="699" t="s">
        <v>1413</v>
      </c>
      <c r="B19" s="700" t="s">
        <v>171</v>
      </c>
      <c r="C19" s="705">
        <v>0</v>
      </c>
      <c r="D19" s="705">
        <v>0</v>
      </c>
    </row>
    <row r="20" spans="1:4" s="698" customFormat="1" x14ac:dyDescent="0.3">
      <c r="A20" s="702" t="s">
        <v>1414</v>
      </c>
      <c r="B20" s="700" t="s">
        <v>174</v>
      </c>
      <c r="C20" s="704">
        <v>0</v>
      </c>
      <c r="D20" s="704">
        <v>0</v>
      </c>
    </row>
    <row r="21" spans="1:4" s="698" customFormat="1" x14ac:dyDescent="0.3">
      <c r="A21" s="702" t="s">
        <v>1415</v>
      </c>
      <c r="B21" s="700" t="s">
        <v>177</v>
      </c>
      <c r="C21" s="704">
        <v>0</v>
      </c>
      <c r="D21" s="704">
        <v>0</v>
      </c>
    </row>
    <row r="22" spans="1:4" s="698" customFormat="1" x14ac:dyDescent="0.3">
      <c r="A22" s="702" t="s">
        <v>1416</v>
      </c>
      <c r="B22" s="700" t="s">
        <v>180</v>
      </c>
      <c r="C22" s="704">
        <v>0</v>
      </c>
      <c r="D22" s="704">
        <v>0</v>
      </c>
    </row>
    <row r="23" spans="1:4" s="698" customFormat="1" x14ac:dyDescent="0.3">
      <c r="A23" s="702" t="s">
        <v>1417</v>
      </c>
      <c r="B23" s="700" t="s">
        <v>183</v>
      </c>
      <c r="C23" s="704">
        <v>0</v>
      </c>
      <c r="D23" s="704">
        <v>0</v>
      </c>
    </row>
    <row r="24" spans="1:4" s="698" customFormat="1" x14ac:dyDescent="0.3">
      <c r="A24" s="699" t="s">
        <v>1418</v>
      </c>
      <c r="B24" s="700" t="s">
        <v>186</v>
      </c>
      <c r="C24" s="705">
        <f>SUM(C25:C28)</f>
        <v>713689080</v>
      </c>
      <c r="D24" s="705">
        <f>SUM(D25:D28)</f>
        <v>713689080</v>
      </c>
    </row>
    <row r="25" spans="1:4" s="698" customFormat="1" x14ac:dyDescent="0.3">
      <c r="A25" s="702" t="s">
        <v>1419</v>
      </c>
      <c r="B25" s="700" t="s">
        <v>189</v>
      </c>
      <c r="C25" s="704">
        <v>0</v>
      </c>
      <c r="D25" s="704">
        <v>0</v>
      </c>
    </row>
    <row r="26" spans="1:4" s="698" customFormat="1" x14ac:dyDescent="0.3">
      <c r="A26" s="702" t="s">
        <v>1420</v>
      </c>
      <c r="B26" s="700" t="s">
        <v>192</v>
      </c>
      <c r="C26" s="704">
        <v>0</v>
      </c>
      <c r="D26" s="704">
        <v>0</v>
      </c>
    </row>
    <row r="27" spans="1:4" s="698" customFormat="1" x14ac:dyDescent="0.3">
      <c r="A27" s="702" t="s">
        <v>1421</v>
      </c>
      <c r="B27" s="700" t="s">
        <v>195</v>
      </c>
      <c r="C27" s="704">
        <v>713689080</v>
      </c>
      <c r="D27" s="704">
        <v>713689080</v>
      </c>
    </row>
    <row r="28" spans="1:4" s="698" customFormat="1" x14ac:dyDescent="0.3">
      <c r="A28" s="702" t="s">
        <v>1422</v>
      </c>
      <c r="B28" s="700" t="s">
        <v>197</v>
      </c>
      <c r="C28" s="704">
        <v>0</v>
      </c>
      <c r="D28" s="704">
        <v>0</v>
      </c>
    </row>
    <row r="29" spans="1:4" s="698" customFormat="1" x14ac:dyDescent="0.3">
      <c r="A29" s="699" t="s">
        <v>1423</v>
      </c>
      <c r="B29" s="700" t="s">
        <v>200</v>
      </c>
      <c r="C29" s="705">
        <v>0</v>
      </c>
      <c r="D29" s="705">
        <v>0</v>
      </c>
    </row>
    <row r="30" spans="1:4" s="698" customFormat="1" x14ac:dyDescent="0.3">
      <c r="A30" s="702" t="s">
        <v>1424</v>
      </c>
      <c r="B30" s="700" t="s">
        <v>203</v>
      </c>
      <c r="C30" s="704">
        <v>0</v>
      </c>
      <c r="D30" s="704">
        <v>0</v>
      </c>
    </row>
    <row r="31" spans="1:4" s="698" customFormat="1" ht="20.399999999999999" x14ac:dyDescent="0.3">
      <c r="A31" s="702" t="s">
        <v>1425</v>
      </c>
      <c r="B31" s="700" t="s">
        <v>206</v>
      </c>
      <c r="C31" s="704">
        <v>0</v>
      </c>
      <c r="D31" s="704">
        <v>0</v>
      </c>
    </row>
    <row r="32" spans="1:4" s="698" customFormat="1" x14ac:dyDescent="0.3">
      <c r="A32" s="702" t="s">
        <v>1426</v>
      </c>
      <c r="B32" s="700" t="s">
        <v>235</v>
      </c>
      <c r="C32" s="704">
        <v>0</v>
      </c>
      <c r="D32" s="704">
        <v>0</v>
      </c>
    </row>
    <row r="33" spans="1:4" s="698" customFormat="1" x14ac:dyDescent="0.3">
      <c r="A33" s="702" t="s">
        <v>1427</v>
      </c>
      <c r="B33" s="700" t="s">
        <v>238</v>
      </c>
      <c r="C33" s="704">
        <v>0</v>
      </c>
      <c r="D33" s="704">
        <v>0</v>
      </c>
    </row>
    <row r="34" spans="1:4" s="698" customFormat="1" x14ac:dyDescent="0.3">
      <c r="A34" s="699" t="s">
        <v>1428</v>
      </c>
      <c r="B34" s="700" t="s">
        <v>239</v>
      </c>
      <c r="C34" s="705">
        <f>SUM(C35,C40,C45)</f>
        <v>615375400</v>
      </c>
      <c r="D34" s="705">
        <f>SUM(D35,D40,D45)</f>
        <v>615346356</v>
      </c>
    </row>
    <row r="35" spans="1:4" s="698" customFormat="1" x14ac:dyDescent="0.3">
      <c r="A35" s="699" t="s">
        <v>1429</v>
      </c>
      <c r="B35" s="700" t="s">
        <v>240</v>
      </c>
      <c r="C35" s="705">
        <f>SUM(C36:C39)</f>
        <v>615322400</v>
      </c>
      <c r="D35" s="705">
        <f>SUM(D36:D39)</f>
        <v>615322400</v>
      </c>
    </row>
    <row r="36" spans="1:4" s="698" customFormat="1" x14ac:dyDescent="0.3">
      <c r="A36" s="702" t="s">
        <v>1430</v>
      </c>
      <c r="B36" s="700" t="s">
        <v>1326</v>
      </c>
      <c r="C36" s="704">
        <v>0</v>
      </c>
      <c r="D36" s="704">
        <v>0</v>
      </c>
    </row>
    <row r="37" spans="1:4" s="698" customFormat="1" x14ac:dyDescent="0.3">
      <c r="A37" s="702" t="s">
        <v>1431</v>
      </c>
      <c r="B37" s="700" t="s">
        <v>1328</v>
      </c>
      <c r="C37" s="704">
        <v>0</v>
      </c>
      <c r="D37" s="704">
        <v>0</v>
      </c>
    </row>
    <row r="38" spans="1:4" s="698" customFormat="1" x14ac:dyDescent="0.3">
      <c r="A38" s="702" t="s">
        <v>1432</v>
      </c>
      <c r="B38" s="700" t="s">
        <v>1433</v>
      </c>
      <c r="C38" s="704">
        <v>615322400</v>
      </c>
      <c r="D38" s="704">
        <v>615322400</v>
      </c>
    </row>
    <row r="39" spans="1:4" s="698" customFormat="1" x14ac:dyDescent="0.3">
      <c r="A39" s="702" t="s">
        <v>1434</v>
      </c>
      <c r="B39" s="700" t="s">
        <v>1435</v>
      </c>
      <c r="C39" s="704">
        <v>0</v>
      </c>
      <c r="D39" s="704">
        <v>0</v>
      </c>
    </row>
    <row r="40" spans="1:4" s="698" customFormat="1" x14ac:dyDescent="0.3">
      <c r="A40" s="699" t="s">
        <v>1436</v>
      </c>
      <c r="B40" s="700" t="s">
        <v>1437</v>
      </c>
      <c r="C40" s="705">
        <f>SUM(C41:C44)</f>
        <v>53000</v>
      </c>
      <c r="D40" s="705">
        <f>SUM(D41:D44)</f>
        <v>23956</v>
      </c>
    </row>
    <row r="41" spans="1:4" s="698" customFormat="1" x14ac:dyDescent="0.3">
      <c r="A41" s="702" t="s">
        <v>1438</v>
      </c>
      <c r="B41" s="700" t="s">
        <v>1439</v>
      </c>
      <c r="C41" s="704">
        <v>0</v>
      </c>
      <c r="D41" s="704">
        <v>0</v>
      </c>
    </row>
    <row r="42" spans="1:4" s="698" customFormat="1" ht="20.399999999999999" x14ac:dyDescent="0.3">
      <c r="A42" s="702" t="s">
        <v>1440</v>
      </c>
      <c r="B42" s="700" t="s">
        <v>1441</v>
      </c>
      <c r="C42" s="704">
        <v>0</v>
      </c>
      <c r="D42" s="704">
        <v>0</v>
      </c>
    </row>
    <row r="43" spans="1:4" s="698" customFormat="1" x14ac:dyDescent="0.3">
      <c r="A43" s="702" t="s">
        <v>1442</v>
      </c>
      <c r="B43" s="700" t="s">
        <v>1443</v>
      </c>
      <c r="C43" s="704"/>
      <c r="D43" s="704"/>
    </row>
    <row r="44" spans="1:4" s="698" customFormat="1" x14ac:dyDescent="0.3">
      <c r="A44" s="702" t="s">
        <v>1444</v>
      </c>
      <c r="B44" s="700" t="s">
        <v>1445</v>
      </c>
      <c r="C44" s="704">
        <v>53000</v>
      </c>
      <c r="D44" s="704">
        <v>23956</v>
      </c>
    </row>
    <row r="45" spans="1:4" s="698" customFormat="1" x14ac:dyDescent="0.3">
      <c r="A45" s="699" t="s">
        <v>1446</v>
      </c>
      <c r="B45" s="700" t="s">
        <v>1447</v>
      </c>
      <c r="C45" s="705">
        <v>0</v>
      </c>
      <c r="D45" s="705">
        <v>0</v>
      </c>
    </row>
    <row r="46" spans="1:4" s="698" customFormat="1" x14ac:dyDescent="0.3">
      <c r="A46" s="702" t="s">
        <v>1448</v>
      </c>
      <c r="B46" s="700" t="s">
        <v>1449</v>
      </c>
      <c r="C46" s="704">
        <v>0</v>
      </c>
      <c r="D46" s="704">
        <v>0</v>
      </c>
    </row>
    <row r="47" spans="1:4" s="698" customFormat="1" ht="20.399999999999999" x14ac:dyDescent="0.3">
      <c r="A47" s="702" t="s">
        <v>1450</v>
      </c>
      <c r="B47" s="700" t="s">
        <v>1451</v>
      </c>
      <c r="C47" s="704">
        <v>0</v>
      </c>
      <c r="D47" s="704">
        <v>0</v>
      </c>
    </row>
    <row r="48" spans="1:4" s="698" customFormat="1" x14ac:dyDescent="0.3">
      <c r="A48" s="702" t="s">
        <v>1452</v>
      </c>
      <c r="B48" s="700" t="s">
        <v>1453</v>
      </c>
      <c r="C48" s="704">
        <v>0</v>
      </c>
      <c r="D48" s="704">
        <v>0</v>
      </c>
    </row>
    <row r="49" spans="1:4" s="698" customFormat="1" x14ac:dyDescent="0.3">
      <c r="A49" s="702" t="s">
        <v>1454</v>
      </c>
      <c r="B49" s="700" t="s">
        <v>1455</v>
      </c>
      <c r="C49" s="704">
        <v>0</v>
      </c>
      <c r="D49" s="704">
        <v>0</v>
      </c>
    </row>
    <row r="50" spans="1:4" s="698" customFormat="1" x14ac:dyDescent="0.3">
      <c r="A50" s="699" t="s">
        <v>1456</v>
      </c>
      <c r="B50" s="700" t="s">
        <v>1457</v>
      </c>
      <c r="C50" s="704">
        <v>0</v>
      </c>
      <c r="D50" s="704">
        <v>0</v>
      </c>
    </row>
    <row r="51" spans="1:4" s="698" customFormat="1" ht="20.399999999999999" x14ac:dyDescent="0.3">
      <c r="A51" s="699" t="s">
        <v>1458</v>
      </c>
      <c r="B51" s="700" t="s">
        <v>1459</v>
      </c>
      <c r="C51" s="705">
        <f>SUM(C50,C34,C8,C7)</f>
        <v>12260049469</v>
      </c>
      <c r="D51" s="705">
        <f>SUM(D50,D34,D8,D7)</f>
        <v>8775794355</v>
      </c>
    </row>
    <row r="52" spans="1:4" s="698" customFormat="1" x14ac:dyDescent="0.3">
      <c r="A52" s="699" t="s">
        <v>1460</v>
      </c>
      <c r="B52" s="700" t="s">
        <v>1461</v>
      </c>
      <c r="C52" s="704">
        <v>2186220</v>
      </c>
      <c r="D52" s="704">
        <v>2186220</v>
      </c>
    </row>
    <row r="53" spans="1:4" s="698" customFormat="1" x14ac:dyDescent="0.3">
      <c r="A53" s="699" t="s">
        <v>1462</v>
      </c>
      <c r="B53" s="700" t="s">
        <v>1463</v>
      </c>
      <c r="C53" s="704">
        <v>0</v>
      </c>
      <c r="D53" s="704">
        <v>0</v>
      </c>
    </row>
    <row r="54" spans="1:4" s="698" customFormat="1" x14ac:dyDescent="0.3">
      <c r="A54" s="699" t="s">
        <v>1464</v>
      </c>
      <c r="B54" s="700" t="s">
        <v>1465</v>
      </c>
      <c r="C54" s="705">
        <f>SUM(C52:C53)</f>
        <v>2186220</v>
      </c>
      <c r="D54" s="705">
        <f>SUM(D52:D53)</f>
        <v>2186220</v>
      </c>
    </row>
    <row r="55" spans="1:4" s="698" customFormat="1" x14ac:dyDescent="0.3">
      <c r="A55" s="699" t="s">
        <v>1466</v>
      </c>
      <c r="B55" s="700" t="s">
        <v>1467</v>
      </c>
      <c r="C55" s="704">
        <v>0</v>
      </c>
      <c r="D55" s="704">
        <v>0</v>
      </c>
    </row>
    <row r="56" spans="1:4" s="698" customFormat="1" x14ac:dyDescent="0.3">
      <c r="A56" s="699" t="s">
        <v>1468</v>
      </c>
      <c r="B56" s="700" t="s">
        <v>1469</v>
      </c>
      <c r="C56" s="704">
        <v>603734</v>
      </c>
      <c r="D56" s="704">
        <v>603734</v>
      </c>
    </row>
    <row r="57" spans="1:4" s="698" customFormat="1" x14ac:dyDescent="0.3">
      <c r="A57" s="699" t="s">
        <v>1470</v>
      </c>
      <c r="B57" s="700" t="s">
        <v>1471</v>
      </c>
      <c r="C57" s="704">
        <v>655713192</v>
      </c>
      <c r="D57" s="704">
        <v>655713192</v>
      </c>
    </row>
    <row r="58" spans="1:4" s="698" customFormat="1" x14ac:dyDescent="0.3">
      <c r="A58" s="699" t="s">
        <v>1472</v>
      </c>
      <c r="B58" s="700" t="s">
        <v>1473</v>
      </c>
      <c r="C58" s="704">
        <v>0</v>
      </c>
      <c r="D58" s="704">
        <v>0</v>
      </c>
    </row>
    <row r="59" spans="1:4" s="698" customFormat="1" x14ac:dyDescent="0.3">
      <c r="A59" s="699" t="s">
        <v>1474</v>
      </c>
      <c r="B59" s="700" t="s">
        <v>1475</v>
      </c>
      <c r="C59" s="705">
        <f>SUM(C55:C58)</f>
        <v>656316926</v>
      </c>
      <c r="D59" s="705">
        <f>SUM(D55:D58)</f>
        <v>656316926</v>
      </c>
    </row>
    <row r="60" spans="1:4" s="698" customFormat="1" x14ac:dyDescent="0.3">
      <c r="A60" s="699" t="s">
        <v>1476</v>
      </c>
      <c r="B60" s="700" t="s">
        <v>1477</v>
      </c>
      <c r="C60" s="704">
        <v>118779126</v>
      </c>
      <c r="D60" s="704">
        <v>55228494</v>
      </c>
    </row>
    <row r="61" spans="1:4" s="698" customFormat="1" x14ac:dyDescent="0.3">
      <c r="A61" s="699" t="s">
        <v>1478</v>
      </c>
      <c r="B61" s="700" t="s">
        <v>1479</v>
      </c>
      <c r="C61" s="704">
        <v>318618117</v>
      </c>
      <c r="D61" s="704">
        <v>318618117</v>
      </c>
    </row>
    <row r="62" spans="1:4" s="698" customFormat="1" x14ac:dyDescent="0.3">
      <c r="A62" s="699" t="s">
        <v>1480</v>
      </c>
      <c r="B62" s="700" t="s">
        <v>1481</v>
      </c>
      <c r="C62" s="704">
        <v>733449775</v>
      </c>
      <c r="D62" s="704">
        <v>733449775</v>
      </c>
    </row>
    <row r="63" spans="1:4" s="698" customFormat="1" x14ac:dyDescent="0.3">
      <c r="A63" s="699" t="s">
        <v>1482</v>
      </c>
      <c r="B63" s="700" t="s">
        <v>1483</v>
      </c>
      <c r="C63" s="705">
        <f>SUM(C60:C62)</f>
        <v>1170847018</v>
      </c>
      <c r="D63" s="705">
        <f>SUM(D60:D62)</f>
        <v>1107296386</v>
      </c>
    </row>
    <row r="64" spans="1:4" s="698" customFormat="1" x14ac:dyDescent="0.3">
      <c r="A64" s="699" t="s">
        <v>1484</v>
      </c>
      <c r="B64" s="700" t="s">
        <v>1485</v>
      </c>
      <c r="C64" s="704"/>
      <c r="D64" s="704"/>
    </row>
    <row r="65" spans="1:4" s="698" customFormat="1" ht="20.399999999999999" x14ac:dyDescent="0.3">
      <c r="A65" s="699" t="s">
        <v>1486</v>
      </c>
      <c r="B65" s="700" t="s">
        <v>1487</v>
      </c>
      <c r="C65" s="704"/>
      <c r="D65" s="704"/>
    </row>
    <row r="66" spans="1:4" s="698" customFormat="1" x14ac:dyDescent="0.3">
      <c r="A66" s="699" t="s">
        <v>1488</v>
      </c>
      <c r="B66" s="700" t="s">
        <v>1489</v>
      </c>
      <c r="C66" s="705">
        <v>-1157161</v>
      </c>
      <c r="D66" s="705">
        <v>-1157161</v>
      </c>
    </row>
    <row r="67" spans="1:4" s="698" customFormat="1" x14ac:dyDescent="0.3">
      <c r="A67" s="699" t="s">
        <v>1490</v>
      </c>
      <c r="B67" s="700" t="s">
        <v>1491</v>
      </c>
      <c r="C67" s="704"/>
      <c r="D67" s="704"/>
    </row>
    <row r="68" spans="1:4" s="698" customFormat="1" ht="16.05" thickBot="1" x14ac:dyDescent="0.3">
      <c r="A68" s="706" t="s">
        <v>1492</v>
      </c>
      <c r="B68" s="707" t="s">
        <v>1493</v>
      </c>
      <c r="C68" s="708">
        <f>SUM(C67,C66,C63,C59,C54,C51)</f>
        <v>14088242472</v>
      </c>
      <c r="D68" s="708">
        <f>SUM(D67,D66,D63,D59,D54,D51)</f>
        <v>10540436726</v>
      </c>
    </row>
    <row r="69" spans="1:4" x14ac:dyDescent="0.3">
      <c r="A69" s="709"/>
      <c r="C69" s="710"/>
      <c r="D69" s="710"/>
    </row>
    <row r="70" spans="1:4" x14ac:dyDescent="0.3">
      <c r="A70" s="709"/>
      <c r="C70" s="710"/>
      <c r="D70" s="710"/>
    </row>
    <row r="71" spans="1:4" x14ac:dyDescent="0.3">
      <c r="A71" s="711"/>
      <c r="C71" s="710"/>
      <c r="D71" s="710"/>
    </row>
    <row r="72" spans="1:4" x14ac:dyDescent="0.3">
      <c r="A72" s="1090"/>
      <c r="B72" s="1090"/>
      <c r="C72" s="1090"/>
      <c r="D72" s="1090"/>
    </row>
    <row r="73" spans="1:4" x14ac:dyDescent="0.3">
      <c r="A73" s="1090"/>
      <c r="B73" s="1090"/>
      <c r="C73" s="1090"/>
      <c r="D73" s="1090"/>
    </row>
  </sheetData>
  <mergeCells count="8">
    <mergeCell ref="A72:D72"/>
    <mergeCell ref="A73:D73"/>
    <mergeCell ref="A1:D1"/>
    <mergeCell ref="A3:A5"/>
    <mergeCell ref="B3:B5"/>
    <mergeCell ref="C3:C4"/>
    <mergeCell ref="D3:D4"/>
    <mergeCell ref="C5:D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&amp;R&amp;"-,Félkövér dőlt"&amp;12 7A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6"/>
  <sheetViews>
    <sheetView zoomScaleNormal="100" workbookViewId="0">
      <selection activeCell="C20" sqref="C20"/>
    </sheetView>
  </sheetViews>
  <sheetFormatPr defaultRowHeight="13.2" x14ac:dyDescent="0.3"/>
  <cols>
    <col min="1" max="1" width="61" style="713" customWidth="1"/>
    <col min="2" max="2" width="5.21875" style="730" customWidth="1"/>
    <col min="3" max="3" width="15.44140625" style="712" customWidth="1"/>
    <col min="4" max="256" width="9.21875" style="712"/>
    <col min="257" max="257" width="61" style="712" customWidth="1"/>
    <col min="258" max="258" width="5.21875" style="712" customWidth="1"/>
    <col min="259" max="259" width="15.44140625" style="712" customWidth="1"/>
    <col min="260" max="512" width="9.21875" style="712"/>
    <col min="513" max="513" width="61" style="712" customWidth="1"/>
    <col min="514" max="514" width="5.21875" style="712" customWidth="1"/>
    <col min="515" max="515" width="15.44140625" style="712" customWidth="1"/>
    <col min="516" max="768" width="9.21875" style="712"/>
    <col min="769" max="769" width="61" style="712" customWidth="1"/>
    <col min="770" max="770" width="5.21875" style="712" customWidth="1"/>
    <col min="771" max="771" width="15.44140625" style="712" customWidth="1"/>
    <col min="772" max="1024" width="9.21875" style="712"/>
    <col min="1025" max="1025" width="61" style="712" customWidth="1"/>
    <col min="1026" max="1026" width="5.21875" style="712" customWidth="1"/>
    <col min="1027" max="1027" width="15.44140625" style="712" customWidth="1"/>
    <col min="1028" max="1280" width="9.21875" style="712"/>
    <col min="1281" max="1281" width="61" style="712" customWidth="1"/>
    <col min="1282" max="1282" width="5.21875" style="712" customWidth="1"/>
    <col min="1283" max="1283" width="15.44140625" style="712" customWidth="1"/>
    <col min="1284" max="1536" width="9.21875" style="712"/>
    <col min="1537" max="1537" width="61" style="712" customWidth="1"/>
    <col min="1538" max="1538" width="5.21875" style="712" customWidth="1"/>
    <col min="1539" max="1539" width="15.44140625" style="712" customWidth="1"/>
    <col min="1540" max="1792" width="9.21875" style="712"/>
    <col min="1793" max="1793" width="61" style="712" customWidth="1"/>
    <col min="1794" max="1794" width="5.21875" style="712" customWidth="1"/>
    <col min="1795" max="1795" width="15.44140625" style="712" customWidth="1"/>
    <col min="1796" max="2048" width="9.21875" style="712"/>
    <col min="2049" max="2049" width="61" style="712" customWidth="1"/>
    <col min="2050" max="2050" width="5.21875" style="712" customWidth="1"/>
    <col min="2051" max="2051" width="15.44140625" style="712" customWidth="1"/>
    <col min="2052" max="2304" width="9.21875" style="712"/>
    <col min="2305" max="2305" width="61" style="712" customWidth="1"/>
    <col min="2306" max="2306" width="5.21875" style="712" customWidth="1"/>
    <col min="2307" max="2307" width="15.44140625" style="712" customWidth="1"/>
    <col min="2308" max="2560" width="9.21875" style="712"/>
    <col min="2561" max="2561" width="61" style="712" customWidth="1"/>
    <col min="2562" max="2562" width="5.21875" style="712" customWidth="1"/>
    <col min="2563" max="2563" width="15.44140625" style="712" customWidth="1"/>
    <col min="2564" max="2816" width="9.21875" style="712"/>
    <col min="2817" max="2817" width="61" style="712" customWidth="1"/>
    <col min="2818" max="2818" width="5.21875" style="712" customWidth="1"/>
    <col min="2819" max="2819" width="15.44140625" style="712" customWidth="1"/>
    <col min="2820" max="3072" width="9.21875" style="712"/>
    <col min="3073" max="3073" width="61" style="712" customWidth="1"/>
    <col min="3074" max="3074" width="5.21875" style="712" customWidth="1"/>
    <col min="3075" max="3075" width="15.44140625" style="712" customWidth="1"/>
    <col min="3076" max="3328" width="9.21875" style="712"/>
    <col min="3329" max="3329" width="61" style="712" customWidth="1"/>
    <col min="3330" max="3330" width="5.21875" style="712" customWidth="1"/>
    <col min="3331" max="3331" width="15.44140625" style="712" customWidth="1"/>
    <col min="3332" max="3584" width="9.21875" style="712"/>
    <col min="3585" max="3585" width="61" style="712" customWidth="1"/>
    <col min="3586" max="3586" width="5.21875" style="712" customWidth="1"/>
    <col min="3587" max="3587" width="15.44140625" style="712" customWidth="1"/>
    <col min="3588" max="3840" width="9.21875" style="712"/>
    <col min="3841" max="3841" width="61" style="712" customWidth="1"/>
    <col min="3842" max="3842" width="5.21875" style="712" customWidth="1"/>
    <col min="3843" max="3843" width="15.44140625" style="712" customWidth="1"/>
    <col min="3844" max="4096" width="9.21875" style="712"/>
    <col min="4097" max="4097" width="61" style="712" customWidth="1"/>
    <col min="4098" max="4098" width="5.21875" style="712" customWidth="1"/>
    <col min="4099" max="4099" width="15.44140625" style="712" customWidth="1"/>
    <col min="4100" max="4352" width="9.21875" style="712"/>
    <col min="4353" max="4353" width="61" style="712" customWidth="1"/>
    <col min="4354" max="4354" width="5.21875" style="712" customWidth="1"/>
    <col min="4355" max="4355" width="15.44140625" style="712" customWidth="1"/>
    <col min="4356" max="4608" width="9.21875" style="712"/>
    <col min="4609" max="4609" width="61" style="712" customWidth="1"/>
    <col min="4610" max="4610" width="5.21875" style="712" customWidth="1"/>
    <col min="4611" max="4611" width="15.44140625" style="712" customWidth="1"/>
    <col min="4612" max="4864" width="9.21875" style="712"/>
    <col min="4865" max="4865" width="61" style="712" customWidth="1"/>
    <col min="4866" max="4866" width="5.21875" style="712" customWidth="1"/>
    <col min="4867" max="4867" width="15.44140625" style="712" customWidth="1"/>
    <col min="4868" max="5120" width="9.21875" style="712"/>
    <col min="5121" max="5121" width="61" style="712" customWidth="1"/>
    <col min="5122" max="5122" width="5.21875" style="712" customWidth="1"/>
    <col min="5123" max="5123" width="15.44140625" style="712" customWidth="1"/>
    <col min="5124" max="5376" width="9.21875" style="712"/>
    <col min="5377" max="5377" width="61" style="712" customWidth="1"/>
    <col min="5378" max="5378" width="5.21875" style="712" customWidth="1"/>
    <col min="5379" max="5379" width="15.44140625" style="712" customWidth="1"/>
    <col min="5380" max="5632" width="9.21875" style="712"/>
    <col min="5633" max="5633" width="61" style="712" customWidth="1"/>
    <col min="5634" max="5634" width="5.21875" style="712" customWidth="1"/>
    <col min="5635" max="5635" width="15.44140625" style="712" customWidth="1"/>
    <col min="5636" max="5888" width="9.21875" style="712"/>
    <col min="5889" max="5889" width="61" style="712" customWidth="1"/>
    <col min="5890" max="5890" width="5.21875" style="712" customWidth="1"/>
    <col min="5891" max="5891" width="15.44140625" style="712" customWidth="1"/>
    <col min="5892" max="6144" width="9.21875" style="712"/>
    <col min="6145" max="6145" width="61" style="712" customWidth="1"/>
    <col min="6146" max="6146" width="5.21875" style="712" customWidth="1"/>
    <col min="6147" max="6147" width="15.44140625" style="712" customWidth="1"/>
    <col min="6148" max="6400" width="9.21875" style="712"/>
    <col min="6401" max="6401" width="61" style="712" customWidth="1"/>
    <col min="6402" max="6402" width="5.21875" style="712" customWidth="1"/>
    <col min="6403" max="6403" width="15.44140625" style="712" customWidth="1"/>
    <col min="6404" max="6656" width="9.21875" style="712"/>
    <col min="6657" max="6657" width="61" style="712" customWidth="1"/>
    <col min="6658" max="6658" width="5.21875" style="712" customWidth="1"/>
    <col min="6659" max="6659" width="15.44140625" style="712" customWidth="1"/>
    <col min="6660" max="6912" width="9.21875" style="712"/>
    <col min="6913" max="6913" width="61" style="712" customWidth="1"/>
    <col min="6914" max="6914" width="5.21875" style="712" customWidth="1"/>
    <col min="6915" max="6915" width="15.44140625" style="712" customWidth="1"/>
    <col min="6916" max="7168" width="9.21875" style="712"/>
    <col min="7169" max="7169" width="61" style="712" customWidth="1"/>
    <col min="7170" max="7170" width="5.21875" style="712" customWidth="1"/>
    <col min="7171" max="7171" width="15.44140625" style="712" customWidth="1"/>
    <col min="7172" max="7424" width="9.21875" style="712"/>
    <col min="7425" max="7425" width="61" style="712" customWidth="1"/>
    <col min="7426" max="7426" width="5.21875" style="712" customWidth="1"/>
    <col min="7427" max="7427" width="15.44140625" style="712" customWidth="1"/>
    <col min="7428" max="7680" width="9.21875" style="712"/>
    <col min="7681" max="7681" width="61" style="712" customWidth="1"/>
    <col min="7682" max="7682" width="5.21875" style="712" customWidth="1"/>
    <col min="7683" max="7683" width="15.44140625" style="712" customWidth="1"/>
    <col min="7684" max="7936" width="9.21875" style="712"/>
    <col min="7937" max="7937" width="61" style="712" customWidth="1"/>
    <col min="7938" max="7938" width="5.21875" style="712" customWidth="1"/>
    <col min="7939" max="7939" width="15.44140625" style="712" customWidth="1"/>
    <col min="7940" max="8192" width="9.21875" style="712"/>
    <col min="8193" max="8193" width="61" style="712" customWidth="1"/>
    <col min="8194" max="8194" width="5.21875" style="712" customWidth="1"/>
    <col min="8195" max="8195" width="15.44140625" style="712" customWidth="1"/>
    <col min="8196" max="8448" width="9.21875" style="712"/>
    <col min="8449" max="8449" width="61" style="712" customWidth="1"/>
    <col min="8450" max="8450" width="5.21875" style="712" customWidth="1"/>
    <col min="8451" max="8451" width="15.44140625" style="712" customWidth="1"/>
    <col min="8452" max="8704" width="9.21875" style="712"/>
    <col min="8705" max="8705" width="61" style="712" customWidth="1"/>
    <col min="8706" max="8706" width="5.21875" style="712" customWidth="1"/>
    <col min="8707" max="8707" width="15.44140625" style="712" customWidth="1"/>
    <col min="8708" max="8960" width="9.21875" style="712"/>
    <col min="8961" max="8961" width="61" style="712" customWidth="1"/>
    <col min="8962" max="8962" width="5.21875" style="712" customWidth="1"/>
    <col min="8963" max="8963" width="15.44140625" style="712" customWidth="1"/>
    <col min="8964" max="9216" width="9.21875" style="712"/>
    <col min="9217" max="9217" width="61" style="712" customWidth="1"/>
    <col min="9218" max="9218" width="5.21875" style="712" customWidth="1"/>
    <col min="9219" max="9219" width="15.44140625" style="712" customWidth="1"/>
    <col min="9220" max="9472" width="9.21875" style="712"/>
    <col min="9473" max="9473" width="61" style="712" customWidth="1"/>
    <col min="9474" max="9474" width="5.21875" style="712" customWidth="1"/>
    <col min="9475" max="9475" width="15.44140625" style="712" customWidth="1"/>
    <col min="9476" max="9728" width="9.21875" style="712"/>
    <col min="9729" max="9729" width="61" style="712" customWidth="1"/>
    <col min="9730" max="9730" width="5.21875" style="712" customWidth="1"/>
    <col min="9731" max="9731" width="15.44140625" style="712" customWidth="1"/>
    <col min="9732" max="9984" width="9.21875" style="712"/>
    <col min="9985" max="9985" width="61" style="712" customWidth="1"/>
    <col min="9986" max="9986" width="5.21875" style="712" customWidth="1"/>
    <col min="9987" max="9987" width="15.44140625" style="712" customWidth="1"/>
    <col min="9988" max="10240" width="9.21875" style="712"/>
    <col min="10241" max="10241" width="61" style="712" customWidth="1"/>
    <col min="10242" max="10242" width="5.21875" style="712" customWidth="1"/>
    <col min="10243" max="10243" width="15.44140625" style="712" customWidth="1"/>
    <col min="10244" max="10496" width="9.21875" style="712"/>
    <col min="10497" max="10497" width="61" style="712" customWidth="1"/>
    <col min="10498" max="10498" width="5.21875" style="712" customWidth="1"/>
    <col min="10499" max="10499" width="15.44140625" style="712" customWidth="1"/>
    <col min="10500" max="10752" width="9.21875" style="712"/>
    <col min="10753" max="10753" width="61" style="712" customWidth="1"/>
    <col min="10754" max="10754" width="5.21875" style="712" customWidth="1"/>
    <col min="10755" max="10755" width="15.44140625" style="712" customWidth="1"/>
    <col min="10756" max="11008" width="9.21875" style="712"/>
    <col min="11009" max="11009" width="61" style="712" customWidth="1"/>
    <col min="11010" max="11010" width="5.21875" style="712" customWidth="1"/>
    <col min="11011" max="11011" width="15.44140625" style="712" customWidth="1"/>
    <col min="11012" max="11264" width="9.21875" style="712"/>
    <col min="11265" max="11265" width="61" style="712" customWidth="1"/>
    <col min="11266" max="11266" width="5.21875" style="712" customWidth="1"/>
    <col min="11267" max="11267" width="15.44140625" style="712" customWidth="1"/>
    <col min="11268" max="11520" width="9.21875" style="712"/>
    <col min="11521" max="11521" width="61" style="712" customWidth="1"/>
    <col min="11522" max="11522" width="5.21875" style="712" customWidth="1"/>
    <col min="11523" max="11523" width="15.44140625" style="712" customWidth="1"/>
    <col min="11524" max="11776" width="9.21875" style="712"/>
    <col min="11777" max="11777" width="61" style="712" customWidth="1"/>
    <col min="11778" max="11778" width="5.21875" style="712" customWidth="1"/>
    <col min="11779" max="11779" width="15.44140625" style="712" customWidth="1"/>
    <col min="11780" max="12032" width="9.21875" style="712"/>
    <col min="12033" max="12033" width="61" style="712" customWidth="1"/>
    <col min="12034" max="12034" width="5.21875" style="712" customWidth="1"/>
    <col min="12035" max="12035" width="15.44140625" style="712" customWidth="1"/>
    <col min="12036" max="12288" width="9.21875" style="712"/>
    <col min="12289" max="12289" width="61" style="712" customWidth="1"/>
    <col min="12290" max="12290" width="5.21875" style="712" customWidth="1"/>
    <col min="12291" max="12291" width="15.44140625" style="712" customWidth="1"/>
    <col min="12292" max="12544" width="9.21875" style="712"/>
    <col min="12545" max="12545" width="61" style="712" customWidth="1"/>
    <col min="12546" max="12546" width="5.21875" style="712" customWidth="1"/>
    <col min="12547" max="12547" width="15.44140625" style="712" customWidth="1"/>
    <col min="12548" max="12800" width="9.21875" style="712"/>
    <col min="12801" max="12801" width="61" style="712" customWidth="1"/>
    <col min="12802" max="12802" width="5.21875" style="712" customWidth="1"/>
    <col min="12803" max="12803" width="15.44140625" style="712" customWidth="1"/>
    <col min="12804" max="13056" width="9.21875" style="712"/>
    <col min="13057" max="13057" width="61" style="712" customWidth="1"/>
    <col min="13058" max="13058" width="5.21875" style="712" customWidth="1"/>
    <col min="13059" max="13059" width="15.44140625" style="712" customWidth="1"/>
    <col min="13060" max="13312" width="9.21875" style="712"/>
    <col min="13313" max="13313" width="61" style="712" customWidth="1"/>
    <col min="13314" max="13314" width="5.21875" style="712" customWidth="1"/>
    <col min="13315" max="13315" width="15.44140625" style="712" customWidth="1"/>
    <col min="13316" max="13568" width="9.21875" style="712"/>
    <col min="13569" max="13569" width="61" style="712" customWidth="1"/>
    <col min="13570" max="13570" width="5.21875" style="712" customWidth="1"/>
    <col min="13571" max="13571" width="15.44140625" style="712" customWidth="1"/>
    <col min="13572" max="13824" width="9.21875" style="712"/>
    <col min="13825" max="13825" width="61" style="712" customWidth="1"/>
    <col min="13826" max="13826" width="5.21875" style="712" customWidth="1"/>
    <col min="13827" max="13827" width="15.44140625" style="712" customWidth="1"/>
    <col min="13828" max="14080" width="9.21875" style="712"/>
    <col min="14081" max="14081" width="61" style="712" customWidth="1"/>
    <col min="14082" max="14082" width="5.21875" style="712" customWidth="1"/>
    <col min="14083" max="14083" width="15.44140625" style="712" customWidth="1"/>
    <col min="14084" max="14336" width="9.21875" style="712"/>
    <col min="14337" max="14337" width="61" style="712" customWidth="1"/>
    <col min="14338" max="14338" width="5.21875" style="712" customWidth="1"/>
    <col min="14339" max="14339" width="15.44140625" style="712" customWidth="1"/>
    <col min="14340" max="14592" width="9.21875" style="712"/>
    <col min="14593" max="14593" width="61" style="712" customWidth="1"/>
    <col min="14594" max="14594" width="5.21875" style="712" customWidth="1"/>
    <col min="14595" max="14595" width="15.44140625" style="712" customWidth="1"/>
    <col min="14596" max="14848" width="9.21875" style="712"/>
    <col min="14849" max="14849" width="61" style="712" customWidth="1"/>
    <col min="14850" max="14850" width="5.21875" style="712" customWidth="1"/>
    <col min="14851" max="14851" width="15.44140625" style="712" customWidth="1"/>
    <col min="14852" max="15104" width="9.21875" style="712"/>
    <col min="15105" max="15105" width="61" style="712" customWidth="1"/>
    <col min="15106" max="15106" width="5.21875" style="712" customWidth="1"/>
    <col min="15107" max="15107" width="15.44140625" style="712" customWidth="1"/>
    <col min="15108" max="15360" width="9.21875" style="712"/>
    <col min="15361" max="15361" width="61" style="712" customWidth="1"/>
    <col min="15362" max="15362" width="5.21875" style="712" customWidth="1"/>
    <col min="15363" max="15363" width="15.44140625" style="712" customWidth="1"/>
    <col min="15364" max="15616" width="9.21875" style="712"/>
    <col min="15617" max="15617" width="61" style="712" customWidth="1"/>
    <col min="15618" max="15618" width="5.21875" style="712" customWidth="1"/>
    <col min="15619" max="15619" width="15.44140625" style="712" customWidth="1"/>
    <col min="15620" max="15872" width="9.21875" style="712"/>
    <col min="15873" max="15873" width="61" style="712" customWidth="1"/>
    <col min="15874" max="15874" width="5.21875" style="712" customWidth="1"/>
    <col min="15875" max="15875" width="15.44140625" style="712" customWidth="1"/>
    <col min="15876" max="16128" width="9.21875" style="712"/>
    <col min="16129" max="16129" width="61" style="712" customWidth="1"/>
    <col min="16130" max="16130" width="5.21875" style="712" customWidth="1"/>
    <col min="16131" max="16131" width="15.44140625" style="712" customWidth="1"/>
    <col min="16132" max="16384" width="9.21875" style="712"/>
  </cols>
  <sheetData>
    <row r="1" spans="1:3" ht="32.25" customHeight="1" x14ac:dyDescent="0.3">
      <c r="A1" s="1103" t="s">
        <v>1494</v>
      </c>
      <c r="B1" s="1103"/>
      <c r="C1" s="1103"/>
    </row>
    <row r="2" spans="1:3" ht="15.6" x14ac:dyDescent="0.3">
      <c r="A2" s="1104" t="s">
        <v>1614</v>
      </c>
      <c r="B2" s="1104"/>
      <c r="C2" s="1104"/>
    </row>
    <row r="4" spans="1:3" ht="13.8" thickBot="1" x14ac:dyDescent="0.35">
      <c r="B4" s="714"/>
      <c r="C4" s="715"/>
    </row>
    <row r="5" spans="1:3" s="716" customFormat="1" ht="31.5" customHeight="1" x14ac:dyDescent="0.3">
      <c r="A5" s="1105" t="s">
        <v>1495</v>
      </c>
      <c r="B5" s="1107" t="s">
        <v>1265</v>
      </c>
      <c r="C5" s="1109" t="s">
        <v>1496</v>
      </c>
    </row>
    <row r="6" spans="1:3" s="716" customFormat="1" x14ac:dyDescent="0.3">
      <c r="A6" s="1106"/>
      <c r="B6" s="1108"/>
      <c r="C6" s="1110"/>
    </row>
    <row r="7" spans="1:3" s="720" customFormat="1" ht="13.8" thickBot="1" x14ac:dyDescent="0.35">
      <c r="A7" s="717" t="s">
        <v>1497</v>
      </c>
      <c r="B7" s="718" t="s">
        <v>1389</v>
      </c>
      <c r="C7" s="719" t="s">
        <v>1390</v>
      </c>
    </row>
    <row r="8" spans="1:3" ht="15.75" customHeight="1" x14ac:dyDescent="0.3">
      <c r="A8" s="699" t="s">
        <v>1498</v>
      </c>
      <c r="B8" s="721" t="s">
        <v>1393</v>
      </c>
      <c r="C8" s="722">
        <v>9661248798</v>
      </c>
    </row>
    <row r="9" spans="1:3" ht="15.75" customHeight="1" x14ac:dyDescent="0.3">
      <c r="A9" s="699" t="s">
        <v>1499</v>
      </c>
      <c r="B9" s="700" t="s">
        <v>1395</v>
      </c>
      <c r="C9" s="722">
        <v>-492627446</v>
      </c>
    </row>
    <row r="10" spans="1:3" ht="15.75" customHeight="1" x14ac:dyDescent="0.3">
      <c r="A10" s="699" t="s">
        <v>1500</v>
      </c>
      <c r="B10" s="700" t="s">
        <v>1397</v>
      </c>
      <c r="C10" s="722">
        <v>170622441</v>
      </c>
    </row>
    <row r="11" spans="1:3" ht="15.75" customHeight="1" x14ac:dyDescent="0.3">
      <c r="A11" s="699" t="s">
        <v>1501</v>
      </c>
      <c r="B11" s="700" t="s">
        <v>1399</v>
      </c>
      <c r="C11" s="723">
        <v>-2614480598</v>
      </c>
    </row>
    <row r="12" spans="1:3" ht="15.75" customHeight="1" x14ac:dyDescent="0.3">
      <c r="A12" s="699" t="s">
        <v>1502</v>
      </c>
      <c r="B12" s="700" t="s">
        <v>1401</v>
      </c>
      <c r="C12" s="723">
        <v>0</v>
      </c>
    </row>
    <row r="13" spans="1:3" ht="15.75" customHeight="1" x14ac:dyDescent="0.3">
      <c r="A13" s="699" t="s">
        <v>1503</v>
      </c>
      <c r="B13" s="700" t="s">
        <v>1403</v>
      </c>
      <c r="C13" s="723">
        <v>271598578</v>
      </c>
    </row>
    <row r="14" spans="1:3" ht="15.75" customHeight="1" x14ac:dyDescent="0.3">
      <c r="A14" s="699" t="s">
        <v>1504</v>
      </c>
      <c r="B14" s="700" t="s">
        <v>1405</v>
      </c>
      <c r="C14" s="724">
        <f>+C8+C9+C10+C11+C12+C13</f>
        <v>6996361773</v>
      </c>
    </row>
    <row r="15" spans="1:3" ht="15.75" customHeight="1" x14ac:dyDescent="0.3">
      <c r="A15" s="699" t="s">
        <v>1505</v>
      </c>
      <c r="B15" s="700" t="s">
        <v>1407</v>
      </c>
      <c r="C15" s="725">
        <v>131584048</v>
      </c>
    </row>
    <row r="16" spans="1:3" ht="15.75" customHeight="1" x14ac:dyDescent="0.3">
      <c r="A16" s="699" t="s">
        <v>1506</v>
      </c>
      <c r="B16" s="700" t="s">
        <v>1409</v>
      </c>
      <c r="C16" s="723">
        <v>100819664</v>
      </c>
    </row>
    <row r="17" spans="1:5" ht="15.75" customHeight="1" x14ac:dyDescent="0.3">
      <c r="A17" s="699" t="s">
        <v>1507</v>
      </c>
      <c r="B17" s="700" t="s">
        <v>152</v>
      </c>
      <c r="C17" s="723">
        <v>57562695</v>
      </c>
    </row>
    <row r="18" spans="1:5" ht="15.75" customHeight="1" x14ac:dyDescent="0.3">
      <c r="A18" s="699" t="s">
        <v>1508</v>
      </c>
      <c r="B18" s="700" t="s">
        <v>169</v>
      </c>
      <c r="C18" s="724">
        <f>+C15+C16+C17</f>
        <v>289966407</v>
      </c>
    </row>
    <row r="19" spans="1:5" s="726" customFormat="1" ht="15.75" customHeight="1" x14ac:dyDescent="0.3">
      <c r="A19" s="699" t="s">
        <v>1509</v>
      </c>
      <c r="B19" s="700" t="s">
        <v>170</v>
      </c>
      <c r="C19" s="723"/>
    </row>
    <row r="20" spans="1:5" ht="15.75" customHeight="1" x14ac:dyDescent="0.3">
      <c r="A20" s="699" t="s">
        <v>1510</v>
      </c>
      <c r="B20" s="700" t="s">
        <v>171</v>
      </c>
      <c r="C20" s="723">
        <v>3254108546</v>
      </c>
    </row>
    <row r="21" spans="1:5" ht="15.75" customHeight="1" thickBot="1" x14ac:dyDescent="0.35">
      <c r="A21" s="727" t="s">
        <v>1511</v>
      </c>
      <c r="B21" s="707" t="s">
        <v>174</v>
      </c>
      <c r="C21" s="728">
        <f>+C14+C18+C19+C20</f>
        <v>10540436726</v>
      </c>
    </row>
    <row r="22" spans="1:5" ht="15.6" x14ac:dyDescent="0.3">
      <c r="A22" s="709"/>
      <c r="B22" s="711"/>
      <c r="C22" s="710"/>
      <c r="D22" s="710"/>
      <c r="E22" s="710"/>
    </row>
    <row r="23" spans="1:5" ht="15.6" x14ac:dyDescent="0.3">
      <c r="A23" s="709"/>
      <c r="B23" s="711"/>
      <c r="C23" s="710"/>
      <c r="D23" s="710"/>
      <c r="E23" s="710"/>
    </row>
    <row r="24" spans="1:5" ht="15.6" x14ac:dyDescent="0.3">
      <c r="A24" s="711"/>
      <c r="B24" s="711"/>
      <c r="C24" s="710"/>
      <c r="D24" s="710"/>
      <c r="E24" s="710"/>
    </row>
    <row r="25" spans="1:5" ht="15.6" x14ac:dyDescent="0.3">
      <c r="A25" s="1102"/>
      <c r="B25" s="1102"/>
      <c r="C25" s="1102"/>
      <c r="D25" s="729"/>
      <c r="E25" s="729"/>
    </row>
    <row r="26" spans="1:5" ht="15.6" x14ac:dyDescent="0.3">
      <c r="A26" s="1102"/>
      <c r="B26" s="1102"/>
      <c r="C26" s="1102"/>
      <c r="D26" s="729"/>
      <c r="E26" s="729"/>
    </row>
  </sheetData>
  <mergeCells count="7">
    <mergeCell ref="A26:C26"/>
    <mergeCell ref="A1:C1"/>
    <mergeCell ref="A2:C2"/>
    <mergeCell ref="A5:A6"/>
    <mergeCell ref="B5:B6"/>
    <mergeCell ref="C5:C6"/>
    <mergeCell ref="A25:C25"/>
  </mergeCells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&amp;R&amp;"Times New Roman CE,Félkövér dőlt"&amp;12 7.B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44"/>
  <sheetViews>
    <sheetView zoomScaleNormal="100" workbookViewId="0">
      <selection activeCell="C6" sqref="C6"/>
    </sheetView>
  </sheetViews>
  <sheetFormatPr defaultColWidth="10.21875" defaultRowHeight="15.6" x14ac:dyDescent="0.3"/>
  <cols>
    <col min="1" max="1" width="50.44140625" style="731" customWidth="1"/>
    <col min="2" max="2" width="5.77734375" style="731" customWidth="1"/>
    <col min="3" max="3" width="14.77734375" style="731" customWidth="1"/>
    <col min="4" max="4" width="16.44140625" style="731" customWidth="1"/>
    <col min="5" max="256" width="10.21875" style="731"/>
    <col min="257" max="257" width="50.44140625" style="731" customWidth="1"/>
    <col min="258" max="258" width="5.77734375" style="731" customWidth="1"/>
    <col min="259" max="259" width="14.77734375" style="731" customWidth="1"/>
    <col min="260" max="260" width="16.44140625" style="731" customWidth="1"/>
    <col min="261" max="512" width="10.21875" style="731"/>
    <col min="513" max="513" width="50.44140625" style="731" customWidth="1"/>
    <col min="514" max="514" width="5.77734375" style="731" customWidth="1"/>
    <col min="515" max="515" width="14.77734375" style="731" customWidth="1"/>
    <col min="516" max="516" width="16.44140625" style="731" customWidth="1"/>
    <col min="517" max="768" width="10.21875" style="731"/>
    <col min="769" max="769" width="50.44140625" style="731" customWidth="1"/>
    <col min="770" max="770" width="5.77734375" style="731" customWidth="1"/>
    <col min="771" max="771" width="14.77734375" style="731" customWidth="1"/>
    <col min="772" max="772" width="16.44140625" style="731" customWidth="1"/>
    <col min="773" max="1024" width="10.21875" style="731"/>
    <col min="1025" max="1025" width="50.44140625" style="731" customWidth="1"/>
    <col min="1026" max="1026" width="5.77734375" style="731" customWidth="1"/>
    <col min="1027" max="1027" width="14.77734375" style="731" customWidth="1"/>
    <col min="1028" max="1028" width="16.44140625" style="731" customWidth="1"/>
    <col min="1029" max="1280" width="10.21875" style="731"/>
    <col min="1281" max="1281" width="50.44140625" style="731" customWidth="1"/>
    <col min="1282" max="1282" width="5.77734375" style="731" customWidth="1"/>
    <col min="1283" max="1283" width="14.77734375" style="731" customWidth="1"/>
    <col min="1284" max="1284" width="16.44140625" style="731" customWidth="1"/>
    <col min="1285" max="1536" width="10.21875" style="731"/>
    <col min="1537" max="1537" width="50.44140625" style="731" customWidth="1"/>
    <col min="1538" max="1538" width="5.77734375" style="731" customWidth="1"/>
    <col min="1539" max="1539" width="14.77734375" style="731" customWidth="1"/>
    <col min="1540" max="1540" width="16.44140625" style="731" customWidth="1"/>
    <col min="1541" max="1792" width="10.21875" style="731"/>
    <col min="1793" max="1793" width="50.44140625" style="731" customWidth="1"/>
    <col min="1794" max="1794" width="5.77734375" style="731" customWidth="1"/>
    <col min="1795" max="1795" width="14.77734375" style="731" customWidth="1"/>
    <col min="1796" max="1796" width="16.44140625" style="731" customWidth="1"/>
    <col min="1797" max="2048" width="10.21875" style="731"/>
    <col min="2049" max="2049" width="50.44140625" style="731" customWidth="1"/>
    <col min="2050" max="2050" width="5.77734375" style="731" customWidth="1"/>
    <col min="2051" max="2051" width="14.77734375" style="731" customWidth="1"/>
    <col min="2052" max="2052" width="16.44140625" style="731" customWidth="1"/>
    <col min="2053" max="2304" width="10.21875" style="731"/>
    <col min="2305" max="2305" width="50.44140625" style="731" customWidth="1"/>
    <col min="2306" max="2306" width="5.77734375" style="731" customWidth="1"/>
    <col min="2307" max="2307" width="14.77734375" style="731" customWidth="1"/>
    <col min="2308" max="2308" width="16.44140625" style="731" customWidth="1"/>
    <col min="2309" max="2560" width="10.21875" style="731"/>
    <col min="2561" max="2561" width="50.44140625" style="731" customWidth="1"/>
    <col min="2562" max="2562" width="5.77734375" style="731" customWidth="1"/>
    <col min="2563" max="2563" width="14.77734375" style="731" customWidth="1"/>
    <col min="2564" max="2564" width="16.44140625" style="731" customWidth="1"/>
    <col min="2565" max="2816" width="10.21875" style="731"/>
    <col min="2817" max="2817" width="50.44140625" style="731" customWidth="1"/>
    <col min="2818" max="2818" width="5.77734375" style="731" customWidth="1"/>
    <col min="2819" max="2819" width="14.77734375" style="731" customWidth="1"/>
    <col min="2820" max="2820" width="16.44140625" style="731" customWidth="1"/>
    <col min="2821" max="3072" width="10.21875" style="731"/>
    <col min="3073" max="3073" width="50.44140625" style="731" customWidth="1"/>
    <col min="3074" max="3074" width="5.77734375" style="731" customWidth="1"/>
    <col min="3075" max="3075" width="14.77734375" style="731" customWidth="1"/>
    <col min="3076" max="3076" width="16.44140625" style="731" customWidth="1"/>
    <col min="3077" max="3328" width="10.21875" style="731"/>
    <col min="3329" max="3329" width="50.44140625" style="731" customWidth="1"/>
    <col min="3330" max="3330" width="5.77734375" style="731" customWidth="1"/>
    <col min="3331" max="3331" width="14.77734375" style="731" customWidth="1"/>
    <col min="3332" max="3332" width="16.44140625" style="731" customWidth="1"/>
    <col min="3333" max="3584" width="10.21875" style="731"/>
    <col min="3585" max="3585" width="50.44140625" style="731" customWidth="1"/>
    <col min="3586" max="3586" width="5.77734375" style="731" customWidth="1"/>
    <col min="3587" max="3587" width="14.77734375" style="731" customWidth="1"/>
    <col min="3588" max="3588" width="16.44140625" style="731" customWidth="1"/>
    <col min="3589" max="3840" width="10.21875" style="731"/>
    <col min="3841" max="3841" width="50.44140625" style="731" customWidth="1"/>
    <col min="3842" max="3842" width="5.77734375" style="731" customWidth="1"/>
    <col min="3843" max="3843" width="14.77734375" style="731" customWidth="1"/>
    <col min="3844" max="3844" width="16.44140625" style="731" customWidth="1"/>
    <col min="3845" max="4096" width="10.21875" style="731"/>
    <col min="4097" max="4097" width="50.44140625" style="731" customWidth="1"/>
    <col min="4098" max="4098" width="5.77734375" style="731" customWidth="1"/>
    <col min="4099" max="4099" width="14.77734375" style="731" customWidth="1"/>
    <col min="4100" max="4100" width="16.44140625" style="731" customWidth="1"/>
    <col min="4101" max="4352" width="10.21875" style="731"/>
    <col min="4353" max="4353" width="50.44140625" style="731" customWidth="1"/>
    <col min="4354" max="4354" width="5.77734375" style="731" customWidth="1"/>
    <col min="4355" max="4355" width="14.77734375" style="731" customWidth="1"/>
    <col min="4356" max="4356" width="16.44140625" style="731" customWidth="1"/>
    <col min="4357" max="4608" width="10.21875" style="731"/>
    <col min="4609" max="4609" width="50.44140625" style="731" customWidth="1"/>
    <col min="4610" max="4610" width="5.77734375" style="731" customWidth="1"/>
    <col min="4611" max="4611" width="14.77734375" style="731" customWidth="1"/>
    <col min="4612" max="4612" width="16.44140625" style="731" customWidth="1"/>
    <col min="4613" max="4864" width="10.21875" style="731"/>
    <col min="4865" max="4865" width="50.44140625" style="731" customWidth="1"/>
    <col min="4866" max="4866" width="5.77734375" style="731" customWidth="1"/>
    <col min="4867" max="4867" width="14.77734375" style="731" customWidth="1"/>
    <col min="4868" max="4868" width="16.44140625" style="731" customWidth="1"/>
    <col min="4869" max="5120" width="10.21875" style="731"/>
    <col min="5121" max="5121" width="50.44140625" style="731" customWidth="1"/>
    <col min="5122" max="5122" width="5.77734375" style="731" customWidth="1"/>
    <col min="5123" max="5123" width="14.77734375" style="731" customWidth="1"/>
    <col min="5124" max="5124" width="16.44140625" style="731" customWidth="1"/>
    <col min="5125" max="5376" width="10.21875" style="731"/>
    <col min="5377" max="5377" width="50.44140625" style="731" customWidth="1"/>
    <col min="5378" max="5378" width="5.77734375" style="731" customWidth="1"/>
    <col min="5379" max="5379" width="14.77734375" style="731" customWidth="1"/>
    <col min="5380" max="5380" width="16.44140625" style="731" customWidth="1"/>
    <col min="5381" max="5632" width="10.21875" style="731"/>
    <col min="5633" max="5633" width="50.44140625" style="731" customWidth="1"/>
    <col min="5634" max="5634" width="5.77734375" style="731" customWidth="1"/>
    <col min="5635" max="5635" width="14.77734375" style="731" customWidth="1"/>
    <col min="5636" max="5636" width="16.44140625" style="731" customWidth="1"/>
    <col min="5637" max="5888" width="10.21875" style="731"/>
    <col min="5889" max="5889" width="50.44140625" style="731" customWidth="1"/>
    <col min="5890" max="5890" width="5.77734375" style="731" customWidth="1"/>
    <col min="5891" max="5891" width="14.77734375" style="731" customWidth="1"/>
    <col min="5892" max="5892" width="16.44140625" style="731" customWidth="1"/>
    <col min="5893" max="6144" width="10.21875" style="731"/>
    <col min="6145" max="6145" width="50.44140625" style="731" customWidth="1"/>
    <col min="6146" max="6146" width="5.77734375" style="731" customWidth="1"/>
    <col min="6147" max="6147" width="14.77734375" style="731" customWidth="1"/>
    <col min="6148" max="6148" width="16.44140625" style="731" customWidth="1"/>
    <col min="6149" max="6400" width="10.21875" style="731"/>
    <col min="6401" max="6401" width="50.44140625" style="731" customWidth="1"/>
    <col min="6402" max="6402" width="5.77734375" style="731" customWidth="1"/>
    <col min="6403" max="6403" width="14.77734375" style="731" customWidth="1"/>
    <col min="6404" max="6404" width="16.44140625" style="731" customWidth="1"/>
    <col min="6405" max="6656" width="10.21875" style="731"/>
    <col min="6657" max="6657" width="50.44140625" style="731" customWidth="1"/>
    <col min="6658" max="6658" width="5.77734375" style="731" customWidth="1"/>
    <col min="6659" max="6659" width="14.77734375" style="731" customWidth="1"/>
    <col min="6660" max="6660" width="16.44140625" style="731" customWidth="1"/>
    <col min="6661" max="6912" width="10.21875" style="731"/>
    <col min="6913" max="6913" width="50.44140625" style="731" customWidth="1"/>
    <col min="6914" max="6914" width="5.77734375" style="731" customWidth="1"/>
    <col min="6915" max="6915" width="14.77734375" style="731" customWidth="1"/>
    <col min="6916" max="6916" width="16.44140625" style="731" customWidth="1"/>
    <col min="6917" max="7168" width="10.21875" style="731"/>
    <col min="7169" max="7169" width="50.44140625" style="731" customWidth="1"/>
    <col min="7170" max="7170" width="5.77734375" style="731" customWidth="1"/>
    <col min="7171" max="7171" width="14.77734375" style="731" customWidth="1"/>
    <col min="7172" max="7172" width="16.44140625" style="731" customWidth="1"/>
    <col min="7173" max="7424" width="10.21875" style="731"/>
    <col min="7425" max="7425" width="50.44140625" style="731" customWidth="1"/>
    <col min="7426" max="7426" width="5.77734375" style="731" customWidth="1"/>
    <col min="7427" max="7427" width="14.77734375" style="731" customWidth="1"/>
    <col min="7428" max="7428" width="16.44140625" style="731" customWidth="1"/>
    <col min="7429" max="7680" width="10.21875" style="731"/>
    <col min="7681" max="7681" width="50.44140625" style="731" customWidth="1"/>
    <col min="7682" max="7682" width="5.77734375" style="731" customWidth="1"/>
    <col min="7683" max="7683" width="14.77734375" style="731" customWidth="1"/>
    <col min="7684" max="7684" width="16.44140625" style="731" customWidth="1"/>
    <col min="7685" max="7936" width="10.21875" style="731"/>
    <col min="7937" max="7937" width="50.44140625" style="731" customWidth="1"/>
    <col min="7938" max="7938" width="5.77734375" style="731" customWidth="1"/>
    <col min="7939" max="7939" width="14.77734375" style="731" customWidth="1"/>
    <col min="7940" max="7940" width="16.44140625" style="731" customWidth="1"/>
    <col min="7941" max="8192" width="10.21875" style="731"/>
    <col min="8193" max="8193" width="50.44140625" style="731" customWidth="1"/>
    <col min="8194" max="8194" width="5.77734375" style="731" customWidth="1"/>
    <col min="8195" max="8195" width="14.77734375" style="731" customWidth="1"/>
    <col min="8196" max="8196" width="16.44140625" style="731" customWidth="1"/>
    <col min="8197" max="8448" width="10.21875" style="731"/>
    <col min="8449" max="8449" width="50.44140625" style="731" customWidth="1"/>
    <col min="8450" max="8450" width="5.77734375" style="731" customWidth="1"/>
    <col min="8451" max="8451" width="14.77734375" style="731" customWidth="1"/>
    <col min="8452" max="8452" width="16.44140625" style="731" customWidth="1"/>
    <col min="8453" max="8704" width="10.21875" style="731"/>
    <col min="8705" max="8705" width="50.44140625" style="731" customWidth="1"/>
    <col min="8706" max="8706" width="5.77734375" style="731" customWidth="1"/>
    <col min="8707" max="8707" width="14.77734375" style="731" customWidth="1"/>
    <col min="8708" max="8708" width="16.44140625" style="731" customWidth="1"/>
    <col min="8709" max="8960" width="10.21875" style="731"/>
    <col min="8961" max="8961" width="50.44140625" style="731" customWidth="1"/>
    <col min="8962" max="8962" width="5.77734375" style="731" customWidth="1"/>
    <col min="8963" max="8963" width="14.77734375" style="731" customWidth="1"/>
    <col min="8964" max="8964" width="16.44140625" style="731" customWidth="1"/>
    <col min="8965" max="9216" width="10.21875" style="731"/>
    <col min="9217" max="9217" width="50.44140625" style="731" customWidth="1"/>
    <col min="9218" max="9218" width="5.77734375" style="731" customWidth="1"/>
    <col min="9219" max="9219" width="14.77734375" style="731" customWidth="1"/>
    <col min="9220" max="9220" width="16.44140625" style="731" customWidth="1"/>
    <col min="9221" max="9472" width="10.21875" style="731"/>
    <col min="9473" max="9473" width="50.44140625" style="731" customWidth="1"/>
    <col min="9474" max="9474" width="5.77734375" style="731" customWidth="1"/>
    <col min="9475" max="9475" width="14.77734375" style="731" customWidth="1"/>
    <col min="9476" max="9476" width="16.44140625" style="731" customWidth="1"/>
    <col min="9477" max="9728" width="10.21875" style="731"/>
    <col min="9729" max="9729" width="50.44140625" style="731" customWidth="1"/>
    <col min="9730" max="9730" width="5.77734375" style="731" customWidth="1"/>
    <col min="9731" max="9731" width="14.77734375" style="731" customWidth="1"/>
    <col min="9732" max="9732" width="16.44140625" style="731" customWidth="1"/>
    <col min="9733" max="9984" width="10.21875" style="731"/>
    <col min="9985" max="9985" width="50.44140625" style="731" customWidth="1"/>
    <col min="9986" max="9986" width="5.77734375" style="731" customWidth="1"/>
    <col min="9987" max="9987" width="14.77734375" style="731" customWidth="1"/>
    <col min="9988" max="9988" width="16.44140625" style="731" customWidth="1"/>
    <col min="9989" max="10240" width="10.21875" style="731"/>
    <col min="10241" max="10241" width="50.44140625" style="731" customWidth="1"/>
    <col min="10242" max="10242" width="5.77734375" style="731" customWidth="1"/>
    <col min="10243" max="10243" width="14.77734375" style="731" customWidth="1"/>
    <col min="10244" max="10244" width="16.44140625" style="731" customWidth="1"/>
    <col min="10245" max="10496" width="10.21875" style="731"/>
    <col min="10497" max="10497" width="50.44140625" style="731" customWidth="1"/>
    <col min="10498" max="10498" width="5.77734375" style="731" customWidth="1"/>
    <col min="10499" max="10499" width="14.77734375" style="731" customWidth="1"/>
    <col min="10500" max="10500" width="16.44140625" style="731" customWidth="1"/>
    <col min="10501" max="10752" width="10.21875" style="731"/>
    <col min="10753" max="10753" width="50.44140625" style="731" customWidth="1"/>
    <col min="10754" max="10754" width="5.77734375" style="731" customWidth="1"/>
    <col min="10755" max="10755" width="14.77734375" style="731" customWidth="1"/>
    <col min="10756" max="10756" width="16.44140625" style="731" customWidth="1"/>
    <col min="10757" max="11008" width="10.21875" style="731"/>
    <col min="11009" max="11009" width="50.44140625" style="731" customWidth="1"/>
    <col min="11010" max="11010" width="5.77734375" style="731" customWidth="1"/>
    <col min="11011" max="11011" width="14.77734375" style="731" customWidth="1"/>
    <col min="11012" max="11012" width="16.44140625" style="731" customWidth="1"/>
    <col min="11013" max="11264" width="10.21875" style="731"/>
    <col min="11265" max="11265" width="50.44140625" style="731" customWidth="1"/>
    <col min="11266" max="11266" width="5.77734375" style="731" customWidth="1"/>
    <col min="11267" max="11267" width="14.77734375" style="731" customWidth="1"/>
    <col min="11268" max="11268" width="16.44140625" style="731" customWidth="1"/>
    <col min="11269" max="11520" width="10.21875" style="731"/>
    <col min="11521" max="11521" width="50.44140625" style="731" customWidth="1"/>
    <col min="11522" max="11522" width="5.77734375" style="731" customWidth="1"/>
    <col min="11523" max="11523" width="14.77734375" style="731" customWidth="1"/>
    <col min="11524" max="11524" width="16.44140625" style="731" customWidth="1"/>
    <col min="11525" max="11776" width="10.21875" style="731"/>
    <col min="11777" max="11777" width="50.44140625" style="731" customWidth="1"/>
    <col min="11778" max="11778" width="5.77734375" style="731" customWidth="1"/>
    <col min="11779" max="11779" width="14.77734375" style="731" customWidth="1"/>
    <col min="11780" max="11780" width="16.44140625" style="731" customWidth="1"/>
    <col min="11781" max="12032" width="10.21875" style="731"/>
    <col min="12033" max="12033" width="50.44140625" style="731" customWidth="1"/>
    <col min="12034" max="12034" width="5.77734375" style="731" customWidth="1"/>
    <col min="12035" max="12035" width="14.77734375" style="731" customWidth="1"/>
    <col min="12036" max="12036" width="16.44140625" style="731" customWidth="1"/>
    <col min="12037" max="12288" width="10.21875" style="731"/>
    <col min="12289" max="12289" width="50.44140625" style="731" customWidth="1"/>
    <col min="12290" max="12290" width="5.77734375" style="731" customWidth="1"/>
    <col min="12291" max="12291" width="14.77734375" style="731" customWidth="1"/>
    <col min="12292" max="12292" width="16.44140625" style="731" customWidth="1"/>
    <col min="12293" max="12544" width="10.21875" style="731"/>
    <col min="12545" max="12545" width="50.44140625" style="731" customWidth="1"/>
    <col min="12546" max="12546" width="5.77734375" style="731" customWidth="1"/>
    <col min="12547" max="12547" width="14.77734375" style="731" customWidth="1"/>
    <col min="12548" max="12548" width="16.44140625" style="731" customWidth="1"/>
    <col min="12549" max="12800" width="10.21875" style="731"/>
    <col min="12801" max="12801" width="50.44140625" style="731" customWidth="1"/>
    <col min="12802" max="12802" width="5.77734375" style="731" customWidth="1"/>
    <col min="12803" max="12803" width="14.77734375" style="731" customWidth="1"/>
    <col min="12804" max="12804" width="16.44140625" style="731" customWidth="1"/>
    <col min="12805" max="13056" width="10.21875" style="731"/>
    <col min="13057" max="13057" width="50.44140625" style="731" customWidth="1"/>
    <col min="13058" max="13058" width="5.77734375" style="731" customWidth="1"/>
    <col min="13059" max="13059" width="14.77734375" style="731" customWidth="1"/>
    <col min="13060" max="13060" width="16.44140625" style="731" customWidth="1"/>
    <col min="13061" max="13312" width="10.21875" style="731"/>
    <col min="13313" max="13313" width="50.44140625" style="731" customWidth="1"/>
    <col min="13314" max="13314" width="5.77734375" style="731" customWidth="1"/>
    <col min="13315" max="13315" width="14.77734375" style="731" customWidth="1"/>
    <col min="13316" max="13316" width="16.44140625" style="731" customWidth="1"/>
    <col min="13317" max="13568" width="10.21875" style="731"/>
    <col min="13569" max="13569" width="50.44140625" style="731" customWidth="1"/>
    <col min="13570" max="13570" width="5.77734375" style="731" customWidth="1"/>
    <col min="13571" max="13571" width="14.77734375" style="731" customWidth="1"/>
    <col min="13572" max="13572" width="16.44140625" style="731" customWidth="1"/>
    <col min="13573" max="13824" width="10.21875" style="731"/>
    <col min="13825" max="13825" width="50.44140625" style="731" customWidth="1"/>
    <col min="13826" max="13826" width="5.77734375" style="731" customWidth="1"/>
    <col min="13827" max="13827" width="14.77734375" style="731" customWidth="1"/>
    <col min="13828" max="13828" width="16.44140625" style="731" customWidth="1"/>
    <col min="13829" max="14080" width="10.21875" style="731"/>
    <col min="14081" max="14081" width="50.44140625" style="731" customWidth="1"/>
    <col min="14082" max="14082" width="5.77734375" style="731" customWidth="1"/>
    <col min="14083" max="14083" width="14.77734375" style="731" customWidth="1"/>
    <col min="14084" max="14084" width="16.44140625" style="731" customWidth="1"/>
    <col min="14085" max="14336" width="10.21875" style="731"/>
    <col min="14337" max="14337" width="50.44140625" style="731" customWidth="1"/>
    <col min="14338" max="14338" width="5.77734375" style="731" customWidth="1"/>
    <col min="14339" max="14339" width="14.77734375" style="731" customWidth="1"/>
    <col min="14340" max="14340" width="16.44140625" style="731" customWidth="1"/>
    <col min="14341" max="14592" width="10.21875" style="731"/>
    <col min="14593" max="14593" width="50.44140625" style="731" customWidth="1"/>
    <col min="14594" max="14594" width="5.77734375" style="731" customWidth="1"/>
    <col min="14595" max="14595" width="14.77734375" style="731" customWidth="1"/>
    <col min="14596" max="14596" width="16.44140625" style="731" customWidth="1"/>
    <col min="14597" max="14848" width="10.21875" style="731"/>
    <col min="14849" max="14849" width="50.44140625" style="731" customWidth="1"/>
    <col min="14850" max="14850" width="5.77734375" style="731" customWidth="1"/>
    <col min="14851" max="14851" width="14.77734375" style="731" customWidth="1"/>
    <col min="14852" max="14852" width="16.44140625" style="731" customWidth="1"/>
    <col min="14853" max="15104" width="10.21875" style="731"/>
    <col min="15105" max="15105" width="50.44140625" style="731" customWidth="1"/>
    <col min="15106" max="15106" width="5.77734375" style="731" customWidth="1"/>
    <col min="15107" max="15107" width="14.77734375" style="731" customWidth="1"/>
    <col min="15108" max="15108" width="16.44140625" style="731" customWidth="1"/>
    <col min="15109" max="15360" width="10.21875" style="731"/>
    <col min="15361" max="15361" width="50.44140625" style="731" customWidth="1"/>
    <col min="15362" max="15362" width="5.77734375" style="731" customWidth="1"/>
    <col min="15363" max="15363" width="14.77734375" style="731" customWidth="1"/>
    <col min="15364" max="15364" width="16.44140625" style="731" customWidth="1"/>
    <col min="15365" max="15616" width="10.21875" style="731"/>
    <col min="15617" max="15617" width="50.44140625" style="731" customWidth="1"/>
    <col min="15618" max="15618" width="5.77734375" style="731" customWidth="1"/>
    <col min="15619" max="15619" width="14.77734375" style="731" customWidth="1"/>
    <col min="15620" max="15620" width="16.44140625" style="731" customWidth="1"/>
    <col min="15621" max="15872" width="10.21875" style="731"/>
    <col min="15873" max="15873" width="50.44140625" style="731" customWidth="1"/>
    <col min="15874" max="15874" width="5.77734375" style="731" customWidth="1"/>
    <col min="15875" max="15875" width="14.77734375" style="731" customWidth="1"/>
    <col min="15876" max="15876" width="16.44140625" style="731" customWidth="1"/>
    <col min="15877" max="16128" width="10.21875" style="731"/>
    <col min="16129" max="16129" width="50.44140625" style="731" customWidth="1"/>
    <col min="16130" max="16130" width="5.77734375" style="731" customWidth="1"/>
    <col min="16131" max="16131" width="14.77734375" style="731" customWidth="1"/>
    <col min="16132" max="16132" width="16.44140625" style="731" customWidth="1"/>
    <col min="16133" max="16384" width="10.21875" style="731"/>
  </cols>
  <sheetData>
    <row r="1" spans="1:4" ht="48" customHeight="1" x14ac:dyDescent="0.3">
      <c r="A1" s="1111" t="s">
        <v>1512</v>
      </c>
      <c r="B1" s="1112"/>
      <c r="C1" s="1112"/>
      <c r="D1" s="1112"/>
    </row>
    <row r="2" spans="1:4" ht="16.2" thickBot="1" x14ac:dyDescent="0.35"/>
    <row r="3" spans="1:4" ht="43.5" customHeight="1" thickBot="1" x14ac:dyDescent="0.35">
      <c r="A3" s="732" t="s">
        <v>160</v>
      </c>
      <c r="B3" s="733" t="s">
        <v>1265</v>
      </c>
      <c r="C3" s="734" t="s">
        <v>1513</v>
      </c>
      <c r="D3" s="735" t="s">
        <v>1514</v>
      </c>
    </row>
    <row r="4" spans="1:4" ht="16.2" thickBot="1" x14ac:dyDescent="0.35">
      <c r="A4" s="736" t="s">
        <v>1497</v>
      </c>
      <c r="B4" s="737" t="s">
        <v>1389</v>
      </c>
      <c r="C4" s="737" t="s">
        <v>1390</v>
      </c>
      <c r="D4" s="738" t="s">
        <v>1391</v>
      </c>
    </row>
    <row r="5" spans="1:4" ht="15.75" customHeight="1" x14ac:dyDescent="0.3">
      <c r="A5" s="739" t="s">
        <v>1515</v>
      </c>
      <c r="B5" s="740" t="s">
        <v>6</v>
      </c>
      <c r="C5" s="741"/>
      <c r="D5" s="742">
        <v>521496884</v>
      </c>
    </row>
    <row r="6" spans="1:4" ht="15.75" customHeight="1" x14ac:dyDescent="0.3">
      <c r="A6" s="739" t="s">
        <v>1516</v>
      </c>
      <c r="B6" s="743" t="s">
        <v>17</v>
      </c>
      <c r="C6" s="744"/>
      <c r="D6" s="745">
        <v>337830</v>
      </c>
    </row>
    <row r="7" spans="1:4" ht="15.75" customHeight="1" x14ac:dyDescent="0.3">
      <c r="A7" s="739" t="s">
        <v>1517</v>
      </c>
      <c r="B7" s="743" t="s">
        <v>29</v>
      </c>
      <c r="C7" s="744"/>
      <c r="D7" s="745">
        <v>91416976</v>
      </c>
    </row>
    <row r="8" spans="1:4" ht="15.75" customHeight="1" thickBot="1" x14ac:dyDescent="0.35">
      <c r="A8" s="746" t="s">
        <v>1518</v>
      </c>
      <c r="B8" s="747" t="s">
        <v>139</v>
      </c>
      <c r="C8" s="748"/>
      <c r="D8" s="749"/>
    </row>
    <row r="9" spans="1:4" ht="15.75" customHeight="1" thickBot="1" x14ac:dyDescent="0.35">
      <c r="A9" s="750" t="s">
        <v>1519</v>
      </c>
      <c r="B9" s="751" t="s">
        <v>43</v>
      </c>
      <c r="C9" s="753">
        <f>+C10+C11+C12+C13</f>
        <v>45</v>
      </c>
      <c r="D9" s="753">
        <f>+D10+D11+D12+D13</f>
        <v>733470601</v>
      </c>
    </row>
    <row r="10" spans="1:4" ht="15.75" customHeight="1" x14ac:dyDescent="0.3">
      <c r="A10" s="754" t="s">
        <v>1520</v>
      </c>
      <c r="B10" s="740" t="s">
        <v>65</v>
      </c>
      <c r="C10" s="741">
        <v>45</v>
      </c>
      <c r="D10" s="742">
        <v>733470601</v>
      </c>
    </row>
    <row r="11" spans="1:4" ht="15.75" customHeight="1" x14ac:dyDescent="0.3">
      <c r="A11" s="739" t="s">
        <v>1521</v>
      </c>
      <c r="B11" s="743" t="s">
        <v>146</v>
      </c>
      <c r="C11" s="744"/>
      <c r="D11" s="745"/>
    </row>
    <row r="12" spans="1:4" ht="15.75" customHeight="1" x14ac:dyDescent="0.3">
      <c r="A12" s="739" t="s">
        <v>1522</v>
      </c>
      <c r="B12" s="743" t="s">
        <v>83</v>
      </c>
      <c r="C12" s="744"/>
      <c r="D12" s="745"/>
    </row>
    <row r="13" spans="1:4" ht="15.75" customHeight="1" thickBot="1" x14ac:dyDescent="0.35">
      <c r="A13" s="746" t="s">
        <v>1523</v>
      </c>
      <c r="B13" s="747" t="s">
        <v>85</v>
      </c>
      <c r="C13" s="748"/>
      <c r="D13" s="749"/>
    </row>
    <row r="14" spans="1:4" ht="15.75" customHeight="1" thickBot="1" x14ac:dyDescent="0.35">
      <c r="A14" s="750" t="s">
        <v>1524</v>
      </c>
      <c r="B14" s="751" t="s">
        <v>152</v>
      </c>
      <c r="C14" s="752"/>
      <c r="D14" s="753">
        <f>+D15+D16+D17</f>
        <v>0</v>
      </c>
    </row>
    <row r="15" spans="1:4" ht="15.75" customHeight="1" x14ac:dyDescent="0.3">
      <c r="A15" s="754" t="s">
        <v>1525</v>
      </c>
      <c r="B15" s="740" t="s">
        <v>169</v>
      </c>
      <c r="C15" s="741"/>
      <c r="D15" s="742"/>
    </row>
    <row r="16" spans="1:4" ht="15.75" customHeight="1" x14ac:dyDescent="0.3">
      <c r="A16" s="739" t="s">
        <v>1526</v>
      </c>
      <c r="B16" s="743" t="s">
        <v>170</v>
      </c>
      <c r="C16" s="744"/>
      <c r="D16" s="745"/>
    </row>
    <row r="17" spans="1:4" ht="15.75" customHeight="1" thickBot="1" x14ac:dyDescent="0.35">
      <c r="A17" s="746" t="s">
        <v>1527</v>
      </c>
      <c r="B17" s="747" t="s">
        <v>171</v>
      </c>
      <c r="C17" s="748"/>
      <c r="D17" s="749"/>
    </row>
    <row r="18" spans="1:4" ht="15.75" customHeight="1" thickBot="1" x14ac:dyDescent="0.35">
      <c r="A18" s="750" t="s">
        <v>1528</v>
      </c>
      <c r="B18" s="751" t="s">
        <v>174</v>
      </c>
      <c r="C18" s="752"/>
      <c r="D18" s="753">
        <f>+D19+D20+D21</f>
        <v>0</v>
      </c>
    </row>
    <row r="19" spans="1:4" ht="15.75" customHeight="1" x14ac:dyDescent="0.3">
      <c r="A19" s="754" t="s">
        <v>1529</v>
      </c>
      <c r="B19" s="740" t="s">
        <v>177</v>
      </c>
      <c r="C19" s="741"/>
      <c r="D19" s="742"/>
    </row>
    <row r="20" spans="1:4" ht="15.75" customHeight="1" x14ac:dyDescent="0.3">
      <c r="A20" s="739" t="s">
        <v>1530</v>
      </c>
      <c r="B20" s="743" t="s">
        <v>180</v>
      </c>
      <c r="C20" s="744"/>
      <c r="D20" s="745"/>
    </row>
    <row r="21" spans="1:4" ht="15.75" customHeight="1" x14ac:dyDescent="0.3">
      <c r="A21" s="739" t="s">
        <v>1531</v>
      </c>
      <c r="B21" s="743" t="s">
        <v>183</v>
      </c>
      <c r="C21" s="744"/>
      <c r="D21" s="745"/>
    </row>
    <row r="22" spans="1:4" ht="15.75" customHeight="1" x14ac:dyDescent="0.3">
      <c r="A22" s="739" t="s">
        <v>1532</v>
      </c>
      <c r="B22" s="743" t="s">
        <v>186</v>
      </c>
      <c r="C22" s="744"/>
      <c r="D22" s="745"/>
    </row>
    <row r="23" spans="1:4" ht="15.75" customHeight="1" x14ac:dyDescent="0.3">
      <c r="A23" s="739"/>
      <c r="B23" s="743" t="s">
        <v>189</v>
      </c>
      <c r="C23" s="744"/>
      <c r="D23" s="745"/>
    </row>
    <row r="24" spans="1:4" ht="15.75" customHeight="1" x14ac:dyDescent="0.3">
      <c r="A24" s="739"/>
      <c r="B24" s="743" t="s">
        <v>192</v>
      </c>
      <c r="C24" s="744"/>
      <c r="D24" s="745"/>
    </row>
    <row r="25" spans="1:4" ht="15.75" customHeight="1" x14ac:dyDescent="0.3">
      <c r="A25" s="739"/>
      <c r="B25" s="743" t="s">
        <v>195</v>
      </c>
      <c r="C25" s="744"/>
      <c r="D25" s="745"/>
    </row>
    <row r="26" spans="1:4" ht="15.75" customHeight="1" x14ac:dyDescent="0.3">
      <c r="A26" s="739"/>
      <c r="B26" s="743" t="s">
        <v>197</v>
      </c>
      <c r="C26" s="744"/>
      <c r="D26" s="745"/>
    </row>
    <row r="27" spans="1:4" ht="15.75" customHeight="1" x14ac:dyDescent="0.3">
      <c r="A27" s="739"/>
      <c r="B27" s="743" t="s">
        <v>200</v>
      </c>
      <c r="C27" s="744"/>
      <c r="D27" s="745"/>
    </row>
    <row r="28" spans="1:4" ht="15.75" customHeight="1" x14ac:dyDescent="0.3">
      <c r="A28" s="739"/>
      <c r="B28" s="743" t="s">
        <v>203</v>
      </c>
      <c r="C28" s="744"/>
      <c r="D28" s="745"/>
    </row>
    <row r="29" spans="1:4" ht="15.75" customHeight="1" x14ac:dyDescent="0.3">
      <c r="A29" s="739"/>
      <c r="B29" s="743" t="s">
        <v>206</v>
      </c>
      <c r="C29" s="744"/>
      <c r="D29" s="745"/>
    </row>
    <row r="30" spans="1:4" ht="15.75" customHeight="1" x14ac:dyDescent="0.3">
      <c r="A30" s="739"/>
      <c r="B30" s="743" t="s">
        <v>235</v>
      </c>
      <c r="C30" s="744"/>
      <c r="D30" s="745"/>
    </row>
    <row r="31" spans="1:4" ht="15.75" customHeight="1" x14ac:dyDescent="0.3">
      <c r="A31" s="739"/>
      <c r="B31" s="743" t="s">
        <v>238</v>
      </c>
      <c r="C31" s="744"/>
      <c r="D31" s="745"/>
    </row>
    <row r="32" spans="1:4" ht="15.75" customHeight="1" x14ac:dyDescent="0.3">
      <c r="A32" s="739"/>
      <c r="B32" s="743" t="s">
        <v>239</v>
      </c>
      <c r="C32" s="744"/>
      <c r="D32" s="745"/>
    </row>
    <row r="33" spans="1:6" ht="15.75" customHeight="1" x14ac:dyDescent="0.3">
      <c r="A33" s="739"/>
      <c r="B33" s="743" t="s">
        <v>240</v>
      </c>
      <c r="C33" s="744"/>
      <c r="D33" s="745"/>
    </row>
    <row r="34" spans="1:6" ht="15.75" customHeight="1" x14ac:dyDescent="0.3">
      <c r="A34" s="739"/>
      <c r="B34" s="743" t="s">
        <v>1326</v>
      </c>
      <c r="C34" s="744"/>
      <c r="D34" s="745"/>
    </row>
    <row r="35" spans="1:6" ht="15.75" customHeight="1" x14ac:dyDescent="0.3">
      <c r="A35" s="739"/>
      <c r="B35" s="743" t="s">
        <v>1328</v>
      </c>
      <c r="C35" s="744"/>
      <c r="D35" s="745"/>
    </row>
    <row r="36" spans="1:6" ht="15.75" customHeight="1" x14ac:dyDescent="0.3">
      <c r="A36" s="739"/>
      <c r="B36" s="743" t="s">
        <v>1433</v>
      </c>
      <c r="C36" s="744"/>
      <c r="D36" s="745"/>
    </row>
    <row r="37" spans="1:6" ht="15.75" customHeight="1" thickBot="1" x14ac:dyDescent="0.3">
      <c r="A37" s="746"/>
      <c r="B37" s="747" t="s">
        <v>1435</v>
      </c>
      <c r="C37" s="748"/>
      <c r="D37" s="749"/>
    </row>
    <row r="38" spans="1:6" ht="15.75" customHeight="1" thickBot="1" x14ac:dyDescent="0.3">
      <c r="A38" s="1113" t="s">
        <v>1533</v>
      </c>
      <c r="B38" s="1114"/>
      <c r="C38" s="755"/>
      <c r="D38" s="753">
        <f>+D5+D6+D7+D8+D9+D14+D18+D22+D23+D24+D25+D26+D27+D28+D29+D30+D31+D32+D33+D34+D35+D36+D37</f>
        <v>1346722291</v>
      </c>
      <c r="F38" s="756"/>
    </row>
    <row r="39" spans="1:6" x14ac:dyDescent="0.3">
      <c r="A39" s="757" t="s">
        <v>1534</v>
      </c>
    </row>
    <row r="40" spans="1:6" x14ac:dyDescent="0.3">
      <c r="A40" s="758"/>
      <c r="B40" s="759"/>
      <c r="C40" s="1115"/>
      <c r="D40" s="1115"/>
    </row>
    <row r="41" spans="1:6" x14ac:dyDescent="0.3">
      <c r="A41" s="758"/>
      <c r="B41" s="759"/>
      <c r="C41" s="760"/>
      <c r="D41" s="760"/>
    </row>
    <row r="42" spans="1:6" x14ac:dyDescent="0.3">
      <c r="A42" s="759"/>
      <c r="B42" s="759"/>
      <c r="C42" s="1115"/>
      <c r="D42" s="1115"/>
    </row>
    <row r="43" spans="1:6" x14ac:dyDescent="0.3">
      <c r="A43" s="761"/>
      <c r="B43" s="761"/>
    </row>
    <row r="44" spans="1:6" x14ac:dyDescent="0.3">
      <c r="A44" s="761"/>
      <c r="B44" s="761"/>
      <c r="C44" s="761"/>
    </row>
  </sheetData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&amp;R&amp;"Times New Roman,Félkövér dőlt"4.3. tájékoztató tábla a ……/2017. (……) önkormányzati határozathoz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N28"/>
  <sheetViews>
    <sheetView zoomScaleNormal="100" workbookViewId="0">
      <selection activeCell="O12" sqref="O12"/>
    </sheetView>
  </sheetViews>
  <sheetFormatPr defaultColWidth="9.21875" defaultRowHeight="13.2" x14ac:dyDescent="0.3"/>
  <cols>
    <col min="1" max="1" width="5.77734375" style="763" customWidth="1"/>
    <col min="2" max="2" width="42.5546875" style="762" customWidth="1"/>
    <col min="3" max="9" width="11" style="762" customWidth="1"/>
    <col min="10" max="10" width="14.21875" style="762" customWidth="1"/>
    <col min="11" max="11" width="9.21875" style="762"/>
    <col min="12" max="12" width="0" style="762" hidden="1" customWidth="1"/>
    <col min="13" max="16384" width="9.21875" style="762"/>
  </cols>
  <sheetData>
    <row r="1" spans="1:14" ht="27.75" customHeight="1" x14ac:dyDescent="0.3">
      <c r="A1" s="1118" t="s">
        <v>690</v>
      </c>
      <c r="B1" s="1118"/>
      <c r="C1" s="1118"/>
      <c r="D1" s="1118"/>
      <c r="E1" s="1118"/>
      <c r="F1" s="1118"/>
      <c r="G1" s="1118"/>
      <c r="H1" s="1118"/>
      <c r="I1" s="1118"/>
      <c r="J1" s="1118"/>
    </row>
    <row r="2" spans="1:14" ht="20.25" customHeight="1" thickBot="1" x14ac:dyDescent="0.35">
      <c r="J2" s="764" t="s">
        <v>604</v>
      </c>
    </row>
    <row r="3" spans="1:14" s="765" customFormat="1" ht="26.25" customHeight="1" x14ac:dyDescent="0.3">
      <c r="A3" s="1119" t="s">
        <v>4</v>
      </c>
      <c r="B3" s="1121" t="s">
        <v>691</v>
      </c>
      <c r="C3" s="1119" t="s">
        <v>692</v>
      </c>
      <c r="D3" s="1123" t="s">
        <v>1535</v>
      </c>
      <c r="E3" s="1125" t="s">
        <v>1630</v>
      </c>
      <c r="F3" s="1127" t="s">
        <v>1536</v>
      </c>
      <c r="G3" s="1128"/>
      <c r="H3" s="1128"/>
      <c r="I3" s="1129"/>
      <c r="J3" s="1130" t="s">
        <v>1537</v>
      </c>
    </row>
    <row r="4" spans="1:14" s="768" customFormat="1" ht="32.25" customHeight="1" thickBot="1" x14ac:dyDescent="0.35">
      <c r="A4" s="1120"/>
      <c r="B4" s="1122"/>
      <c r="C4" s="1122"/>
      <c r="D4" s="1124"/>
      <c r="E4" s="1126"/>
      <c r="F4" s="766" t="s">
        <v>677</v>
      </c>
      <c r="G4" s="766" t="s">
        <v>695</v>
      </c>
      <c r="H4" s="766" t="s">
        <v>1631</v>
      </c>
      <c r="I4" s="767" t="s">
        <v>1632</v>
      </c>
      <c r="J4" s="1131"/>
    </row>
    <row r="5" spans="1:14" s="773" customFormat="1" ht="14.4" thickBot="1" x14ac:dyDescent="0.35">
      <c r="A5" s="769">
        <v>1</v>
      </c>
      <c r="B5" s="770">
        <v>2</v>
      </c>
      <c r="C5" s="771">
        <v>3</v>
      </c>
      <c r="D5" s="770">
        <v>4</v>
      </c>
      <c r="E5" s="770">
        <v>5</v>
      </c>
      <c r="F5" s="770">
        <v>6</v>
      </c>
      <c r="G5" s="770">
        <v>7</v>
      </c>
      <c r="H5" s="770">
        <v>8</v>
      </c>
      <c r="I5" s="770">
        <v>9</v>
      </c>
      <c r="J5" s="772" t="s">
        <v>1538</v>
      </c>
    </row>
    <row r="6" spans="1:14" ht="21" thickBot="1" x14ac:dyDescent="0.35">
      <c r="A6" s="774" t="s">
        <v>6</v>
      </c>
      <c r="B6" s="775" t="s">
        <v>698</v>
      </c>
      <c r="C6" s="776"/>
      <c r="D6" s="777">
        <f>+D7+D8</f>
        <v>0</v>
      </c>
      <c r="E6" s="778"/>
      <c r="F6" s="779">
        <f>+F7+F8</f>
        <v>0</v>
      </c>
      <c r="G6" s="780">
        <f>+G7+G8</f>
        <v>0</v>
      </c>
      <c r="H6" s="780">
        <f>+H7+H8</f>
        <v>0</v>
      </c>
      <c r="I6" s="781">
        <f>+I7+I8</f>
        <v>0</v>
      </c>
      <c r="J6" s="777">
        <f t="shared" ref="J6:J27" si="0">SUM(D6:I6)</f>
        <v>0</v>
      </c>
    </row>
    <row r="7" spans="1:14" x14ac:dyDescent="0.3">
      <c r="A7" s="782" t="s">
        <v>17</v>
      </c>
      <c r="B7" s="783"/>
      <c r="C7" s="784"/>
      <c r="D7" s="785"/>
      <c r="E7" s="786"/>
      <c r="F7" s="787"/>
      <c r="G7" s="788"/>
      <c r="H7" s="788"/>
      <c r="I7" s="789"/>
      <c r="J7" s="790">
        <f t="shared" si="0"/>
        <v>0</v>
      </c>
    </row>
    <row r="8" spans="1:14" ht="13.8" thickBot="1" x14ac:dyDescent="0.35">
      <c r="A8" s="782" t="s">
        <v>29</v>
      </c>
      <c r="B8" s="783" t="s">
        <v>699</v>
      </c>
      <c r="C8" s="784"/>
      <c r="D8" s="785"/>
      <c r="E8" s="786"/>
      <c r="F8" s="787"/>
      <c r="G8" s="788"/>
      <c r="H8" s="788"/>
      <c r="I8" s="789"/>
      <c r="J8" s="790">
        <f t="shared" si="0"/>
        <v>0</v>
      </c>
    </row>
    <row r="9" spans="1:14" ht="21" thickBot="1" x14ac:dyDescent="0.35">
      <c r="A9" s="774" t="s">
        <v>139</v>
      </c>
      <c r="B9" s="775" t="s">
        <v>700</v>
      </c>
      <c r="C9" s="791"/>
      <c r="D9" s="777">
        <f>SUM(D10:D21)</f>
        <v>105707403</v>
      </c>
      <c r="E9" s="777">
        <f>SUM(E10:E21)</f>
        <v>13622086</v>
      </c>
      <c r="F9" s="792">
        <f t="shared" ref="F9:I9" si="1">SUM(F10:F21)</f>
        <v>13894800</v>
      </c>
      <c r="G9" s="777">
        <f t="shared" si="1"/>
        <v>13544800</v>
      </c>
      <c r="H9" s="777">
        <f t="shared" si="1"/>
        <v>13294800</v>
      </c>
      <c r="I9" s="777">
        <f t="shared" si="1"/>
        <v>42140003</v>
      </c>
      <c r="J9" s="777">
        <f>SUM(F9:I9)</f>
        <v>82874403</v>
      </c>
    </row>
    <row r="10" spans="1:14" ht="17.25" customHeight="1" x14ac:dyDescent="0.3">
      <c r="A10" s="793" t="s">
        <v>701</v>
      </c>
      <c r="B10" s="783" t="s">
        <v>702</v>
      </c>
      <c r="C10" s="784" t="s">
        <v>703</v>
      </c>
      <c r="D10" s="785">
        <v>14250000</v>
      </c>
      <c r="E10" s="794">
        <v>1392000</v>
      </c>
      <c r="F10" s="795">
        <v>1392000</v>
      </c>
      <c r="G10" s="796">
        <v>1392000</v>
      </c>
      <c r="H10" s="796">
        <v>1392000</v>
      </c>
      <c r="I10" s="789">
        <v>4506000</v>
      </c>
      <c r="J10" s="790">
        <f>SUM(F10:I10)</f>
        <v>8682000</v>
      </c>
      <c r="L10" s="762">
        <v>14250</v>
      </c>
    </row>
    <row r="11" spans="1:14" ht="17.25" customHeight="1" x14ac:dyDescent="0.3">
      <c r="A11" s="793"/>
      <c r="B11" s="783" t="s">
        <v>704</v>
      </c>
      <c r="C11" s="784"/>
      <c r="D11" s="785"/>
      <c r="E11" s="794">
        <v>399369</v>
      </c>
      <c r="F11" s="795">
        <v>430000</v>
      </c>
      <c r="G11" s="796">
        <v>400000</v>
      </c>
      <c r="H11" s="796">
        <v>370000</v>
      </c>
      <c r="I11" s="789">
        <v>1000000</v>
      </c>
      <c r="J11" s="790">
        <f t="shared" ref="J11:J21" si="2">SUM(F11:I11)</f>
        <v>2200000</v>
      </c>
    </row>
    <row r="12" spans="1:14" ht="17.25" customHeight="1" x14ac:dyDescent="0.3">
      <c r="A12" s="793" t="s">
        <v>705</v>
      </c>
      <c r="B12" s="783" t="s">
        <v>706</v>
      </c>
      <c r="C12" s="784" t="s">
        <v>707</v>
      </c>
      <c r="D12" s="785">
        <v>39825403</v>
      </c>
      <c r="E12" s="794">
        <v>4169800</v>
      </c>
      <c r="F12" s="795">
        <v>4169800</v>
      </c>
      <c r="G12" s="795">
        <v>4169800</v>
      </c>
      <c r="H12" s="795">
        <v>4169800</v>
      </c>
      <c r="I12" s="789">
        <v>11679253</v>
      </c>
      <c r="J12" s="790">
        <f t="shared" si="2"/>
        <v>24188653</v>
      </c>
      <c r="L12" s="762">
        <v>41698</v>
      </c>
      <c r="N12" s="762">
        <f>SUM(J10,J12,J14,J16,J18,J20)</f>
        <v>64574403</v>
      </c>
    </row>
    <row r="13" spans="1:14" ht="17.25" customHeight="1" x14ac:dyDescent="0.3">
      <c r="A13" s="793"/>
      <c r="B13" s="783" t="s">
        <v>704</v>
      </c>
      <c r="C13" s="784"/>
      <c r="D13" s="785"/>
      <c r="E13" s="794">
        <v>1119557</v>
      </c>
      <c r="F13" s="795">
        <v>1300000</v>
      </c>
      <c r="G13" s="796">
        <v>1100000</v>
      </c>
      <c r="H13" s="796">
        <v>1000000</v>
      </c>
      <c r="I13" s="789">
        <v>3200000</v>
      </c>
      <c r="J13" s="790">
        <f t="shared" si="2"/>
        <v>6600000</v>
      </c>
    </row>
    <row r="14" spans="1:14" ht="17.25" customHeight="1" x14ac:dyDescent="0.3">
      <c r="A14" s="793" t="s">
        <v>708</v>
      </c>
      <c r="B14" s="783" t="s">
        <v>709</v>
      </c>
      <c r="C14" s="784" t="s">
        <v>703</v>
      </c>
      <c r="D14" s="785">
        <v>9500000</v>
      </c>
      <c r="E14" s="794">
        <v>928000</v>
      </c>
      <c r="F14" s="795">
        <v>928000</v>
      </c>
      <c r="G14" s="795">
        <v>928000</v>
      </c>
      <c r="H14" s="795">
        <v>928000</v>
      </c>
      <c r="I14" s="789">
        <v>3004000</v>
      </c>
      <c r="J14" s="790">
        <f t="shared" si="2"/>
        <v>5788000</v>
      </c>
      <c r="L14" s="762">
        <v>9500</v>
      </c>
    </row>
    <row r="15" spans="1:14" ht="17.25" customHeight="1" x14ac:dyDescent="0.3">
      <c r="A15" s="793"/>
      <c r="B15" s="783" t="s">
        <v>704</v>
      </c>
      <c r="C15" s="784"/>
      <c r="D15" s="785"/>
      <c r="E15" s="794">
        <v>266246</v>
      </c>
      <c r="F15" s="795">
        <v>250000</v>
      </c>
      <c r="G15" s="796">
        <v>210000</v>
      </c>
      <c r="H15" s="796">
        <v>170000</v>
      </c>
      <c r="I15" s="789">
        <v>550000</v>
      </c>
      <c r="J15" s="790">
        <f t="shared" si="2"/>
        <v>1180000</v>
      </c>
    </row>
    <row r="16" spans="1:14" ht="17.25" customHeight="1" x14ac:dyDescent="0.3">
      <c r="A16" s="793" t="s">
        <v>710</v>
      </c>
      <c r="B16" s="783" t="s">
        <v>711</v>
      </c>
      <c r="C16" s="784" t="s">
        <v>703</v>
      </c>
      <c r="D16" s="785">
        <v>16150000</v>
      </c>
      <c r="E16" s="794">
        <v>1615000</v>
      </c>
      <c r="F16" s="795">
        <v>1615000</v>
      </c>
      <c r="G16" s="795">
        <v>1615000</v>
      </c>
      <c r="H16" s="795">
        <v>1615000</v>
      </c>
      <c r="I16" s="789">
        <v>5248750</v>
      </c>
      <c r="J16" s="790">
        <f t="shared" si="2"/>
        <v>10093750</v>
      </c>
      <c r="L16" s="762">
        <v>16150</v>
      </c>
    </row>
    <row r="17" spans="1:12" ht="17.25" customHeight="1" x14ac:dyDescent="0.3">
      <c r="A17" s="793"/>
      <c r="B17" s="783" t="s">
        <v>704</v>
      </c>
      <c r="C17" s="784"/>
      <c r="D17" s="785"/>
      <c r="E17" s="794">
        <v>464230</v>
      </c>
      <c r="F17" s="795">
        <v>500000</v>
      </c>
      <c r="G17" s="796">
        <v>460000</v>
      </c>
      <c r="H17" s="796">
        <v>420000</v>
      </c>
      <c r="I17" s="789">
        <v>1600000</v>
      </c>
      <c r="J17" s="790">
        <f t="shared" si="2"/>
        <v>2980000</v>
      </c>
    </row>
    <row r="18" spans="1:12" ht="17.25" customHeight="1" x14ac:dyDescent="0.3">
      <c r="A18" s="793" t="s">
        <v>712</v>
      </c>
      <c r="B18" s="783" t="s">
        <v>713</v>
      </c>
      <c r="C18" s="784" t="s">
        <v>703</v>
      </c>
      <c r="D18" s="785">
        <v>4560000</v>
      </c>
      <c r="E18" s="794">
        <v>448000</v>
      </c>
      <c r="F18" s="795">
        <v>448000</v>
      </c>
      <c r="G18" s="795">
        <v>448000</v>
      </c>
      <c r="H18" s="795">
        <v>448000</v>
      </c>
      <c r="I18" s="789">
        <v>1424000</v>
      </c>
      <c r="J18" s="790">
        <f t="shared" si="2"/>
        <v>2768000</v>
      </c>
      <c r="L18" s="762">
        <v>4560</v>
      </c>
    </row>
    <row r="19" spans="1:12" ht="17.25" customHeight="1" x14ac:dyDescent="0.3">
      <c r="A19" s="793"/>
      <c r="B19" s="783" t="s">
        <v>704</v>
      </c>
      <c r="C19" s="784"/>
      <c r="D19" s="785"/>
      <c r="E19" s="794">
        <v>127426</v>
      </c>
      <c r="F19" s="795">
        <v>120000</v>
      </c>
      <c r="G19" s="796">
        <v>100000</v>
      </c>
      <c r="H19" s="796">
        <v>80000</v>
      </c>
      <c r="I19" s="789">
        <v>200000</v>
      </c>
      <c r="J19" s="790">
        <f t="shared" si="2"/>
        <v>500000</v>
      </c>
    </row>
    <row r="20" spans="1:12" ht="17.25" customHeight="1" x14ac:dyDescent="0.3">
      <c r="A20" s="793" t="s">
        <v>714</v>
      </c>
      <c r="B20" s="783" t="s">
        <v>715</v>
      </c>
      <c r="C20" s="784" t="s">
        <v>703</v>
      </c>
      <c r="D20" s="785">
        <v>21422000</v>
      </c>
      <c r="E20" s="794">
        <v>2092000</v>
      </c>
      <c r="F20" s="795">
        <v>2092000</v>
      </c>
      <c r="G20" s="795">
        <v>2092000</v>
      </c>
      <c r="H20" s="795">
        <v>2092000</v>
      </c>
      <c r="I20" s="789">
        <v>6778000</v>
      </c>
      <c r="J20" s="790">
        <f t="shared" si="2"/>
        <v>13054000</v>
      </c>
      <c r="L20" s="762">
        <v>21422</v>
      </c>
    </row>
    <row r="21" spans="1:12" ht="17.25" customHeight="1" thickBot="1" x14ac:dyDescent="0.35">
      <c r="A21" s="793" t="s">
        <v>65</v>
      </c>
      <c r="B21" s="783" t="s">
        <v>704</v>
      </c>
      <c r="C21" s="784"/>
      <c r="D21" s="785"/>
      <c r="E21" s="797">
        <v>600458</v>
      </c>
      <c r="F21" s="798">
        <v>650000</v>
      </c>
      <c r="G21" s="788">
        <v>630000</v>
      </c>
      <c r="H21" s="788">
        <v>610000</v>
      </c>
      <c r="I21" s="789">
        <v>2950000</v>
      </c>
      <c r="J21" s="790">
        <f t="shared" si="2"/>
        <v>4840000</v>
      </c>
    </row>
    <row r="22" spans="1:12" ht="17.25" customHeight="1" thickBot="1" x14ac:dyDescent="0.35">
      <c r="A22" s="774" t="s">
        <v>146</v>
      </c>
      <c r="B22" s="775" t="s">
        <v>716</v>
      </c>
      <c r="C22" s="791"/>
      <c r="D22" s="777">
        <f>+D23</f>
        <v>0</v>
      </c>
      <c r="E22" s="778"/>
      <c r="F22" s="779">
        <f>+F23</f>
        <v>0</v>
      </c>
      <c r="G22" s="780">
        <f>+G23</f>
        <v>0</v>
      </c>
      <c r="H22" s="780">
        <f>+H23</f>
        <v>0</v>
      </c>
      <c r="I22" s="781">
        <f>+I23</f>
        <v>0</v>
      </c>
      <c r="J22" s="777">
        <f t="shared" si="0"/>
        <v>0</v>
      </c>
    </row>
    <row r="23" spans="1:12" ht="17.25" customHeight="1" thickBot="1" x14ac:dyDescent="0.35">
      <c r="A23" s="782" t="s">
        <v>83</v>
      </c>
      <c r="B23" s="783" t="s">
        <v>699</v>
      </c>
      <c r="C23" s="784"/>
      <c r="D23" s="785"/>
      <c r="E23" s="786"/>
      <c r="F23" s="787"/>
      <c r="G23" s="788"/>
      <c r="H23" s="788"/>
      <c r="I23" s="789"/>
      <c r="J23" s="790">
        <f t="shared" si="0"/>
        <v>0</v>
      </c>
    </row>
    <row r="24" spans="1:12" ht="17.25" customHeight="1" thickBot="1" x14ac:dyDescent="0.3">
      <c r="A24" s="774" t="s">
        <v>85</v>
      </c>
      <c r="B24" s="775" t="s">
        <v>717</v>
      </c>
      <c r="C24" s="791"/>
      <c r="D24" s="777">
        <f>+D25</f>
        <v>0</v>
      </c>
      <c r="E24" s="778"/>
      <c r="F24" s="779">
        <f>+F25</f>
        <v>0</v>
      </c>
      <c r="G24" s="780">
        <f>+G25</f>
        <v>0</v>
      </c>
      <c r="H24" s="780">
        <f>+H25</f>
        <v>0</v>
      </c>
      <c r="I24" s="781">
        <f>+I25</f>
        <v>0</v>
      </c>
      <c r="J24" s="777">
        <f t="shared" si="0"/>
        <v>0</v>
      </c>
    </row>
    <row r="25" spans="1:12" ht="17.25" customHeight="1" thickBot="1" x14ac:dyDescent="0.3">
      <c r="A25" s="799" t="s">
        <v>152</v>
      </c>
      <c r="B25" s="800" t="s">
        <v>699</v>
      </c>
      <c r="C25" s="801"/>
      <c r="D25" s="802"/>
      <c r="E25" s="803"/>
      <c r="F25" s="804"/>
      <c r="G25" s="805"/>
      <c r="H25" s="805"/>
      <c r="I25" s="806"/>
      <c r="J25" s="807">
        <f t="shared" si="0"/>
        <v>0</v>
      </c>
    </row>
    <row r="26" spans="1:12" ht="17.25" customHeight="1" thickBot="1" x14ac:dyDescent="0.3">
      <c r="A26" s="774" t="s">
        <v>169</v>
      </c>
      <c r="B26" s="808" t="s">
        <v>718</v>
      </c>
      <c r="C26" s="791"/>
      <c r="D26" s="777">
        <f>+D27</f>
        <v>0</v>
      </c>
      <c r="E26" s="778"/>
      <c r="F26" s="779">
        <f>+F27</f>
        <v>0</v>
      </c>
      <c r="G26" s="780">
        <f>+G27</f>
        <v>0</v>
      </c>
      <c r="H26" s="780">
        <f>+H27</f>
        <v>0</v>
      </c>
      <c r="I26" s="781">
        <f>+I27</f>
        <v>0</v>
      </c>
      <c r="J26" s="777">
        <f t="shared" si="0"/>
        <v>0</v>
      </c>
    </row>
    <row r="27" spans="1:12" ht="17.25" customHeight="1" thickBot="1" x14ac:dyDescent="0.3">
      <c r="A27" s="809" t="s">
        <v>170</v>
      </c>
      <c r="B27" s="810" t="s">
        <v>699</v>
      </c>
      <c r="C27" s="811"/>
      <c r="D27" s="812"/>
      <c r="E27" s="813"/>
      <c r="F27" s="814"/>
      <c r="G27" s="815"/>
      <c r="H27" s="815"/>
      <c r="I27" s="816"/>
      <c r="J27" s="817">
        <f t="shared" si="0"/>
        <v>0</v>
      </c>
    </row>
    <row r="28" spans="1:12" ht="17.25" customHeight="1" thickBot="1" x14ac:dyDescent="0.3">
      <c r="A28" s="1116" t="s">
        <v>719</v>
      </c>
      <c r="B28" s="1117"/>
      <c r="C28" s="818"/>
      <c r="D28" s="777">
        <f t="shared" ref="D28:J28" si="3">+D6+D9+D22+D24+D26</f>
        <v>105707403</v>
      </c>
      <c r="E28" s="777">
        <f t="shared" si="3"/>
        <v>13622086</v>
      </c>
      <c r="F28" s="779">
        <f t="shared" si="3"/>
        <v>13894800</v>
      </c>
      <c r="G28" s="780">
        <f t="shared" si="3"/>
        <v>13544800</v>
      </c>
      <c r="H28" s="780">
        <f t="shared" si="3"/>
        <v>13294800</v>
      </c>
      <c r="I28" s="781">
        <f t="shared" si="3"/>
        <v>42140003</v>
      </c>
      <c r="J28" s="777">
        <f t="shared" si="3"/>
        <v>82874403</v>
      </c>
    </row>
  </sheetData>
  <mergeCells count="9">
    <mergeCell ref="A28:B28"/>
    <mergeCell ref="A1:J1"/>
    <mergeCell ref="A3:A4"/>
    <mergeCell ref="B3:B4"/>
    <mergeCell ref="C3:C4"/>
    <mergeCell ref="D3:D4"/>
    <mergeCell ref="E3:E4"/>
    <mergeCell ref="F3:I3"/>
    <mergeCell ref="J3:J4"/>
  </mergeCells>
  <printOptions horizontalCentered="1"/>
  <pageMargins left="0.35" right="0.28000000000000003" top="0.43307086614173229" bottom="0.39370078740157483" header="0.15748031496062992" footer="0.15748031496062992"/>
  <pageSetup paperSize="9" orientation="landscape" verticalDpi="300" r:id="rId1"/>
  <headerFooter alignWithMargins="0">
    <oddHeader>&amp;R&amp;"Times New Roman CE,Félkövér dőlt"8.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143"/>
  <sheetViews>
    <sheetView view="pageBreakPreview" topLeftCell="C118" zoomScale="130" zoomScaleNormal="120" zoomScaleSheetLayoutView="130" workbookViewId="0">
      <selection activeCell="I109" sqref="I109:I110"/>
    </sheetView>
  </sheetViews>
  <sheetFormatPr defaultColWidth="9.21875" defaultRowHeight="15.6" x14ac:dyDescent="0.3"/>
  <cols>
    <col min="1" max="2" width="8.21875" style="19" customWidth="1"/>
    <col min="3" max="3" width="65.77734375" style="19" customWidth="1"/>
    <col min="4" max="4" width="13.77734375" style="74" customWidth="1"/>
    <col min="5" max="6" width="13.77734375" style="74" hidden="1" customWidth="1"/>
    <col min="7" max="7" width="12.21875" style="74" bestFit="1" customWidth="1"/>
    <col min="8" max="8" width="12.21875" style="74" customWidth="1"/>
    <col min="9" max="9" width="12.21875" style="1040" customWidth="1"/>
    <col min="10" max="11" width="9.21875" style="19"/>
    <col min="12" max="12" width="14.77734375" style="974" bestFit="1" customWidth="1"/>
    <col min="13" max="16384" width="9.21875" style="19"/>
  </cols>
  <sheetData>
    <row r="1" spans="1:12" ht="16.05" customHeight="1" x14ac:dyDescent="0.3">
      <c r="A1" s="1043" t="s">
        <v>2</v>
      </c>
      <c r="B1" s="1043"/>
      <c r="C1" s="1043"/>
      <c r="D1" s="1043"/>
      <c r="E1" s="372"/>
      <c r="F1" s="372"/>
      <c r="G1" s="19"/>
      <c r="H1" s="19"/>
      <c r="I1" s="1035"/>
    </row>
    <row r="2" spans="1:12" ht="16.05" customHeight="1" thickBot="1" x14ac:dyDescent="0.35">
      <c r="A2" s="1042" t="s">
        <v>3</v>
      </c>
      <c r="B2" s="1042"/>
      <c r="C2" s="1042"/>
      <c r="D2" s="20"/>
      <c r="E2" s="20"/>
      <c r="F2" s="20"/>
      <c r="G2" s="20"/>
      <c r="H2" s="20"/>
      <c r="I2" s="1036"/>
    </row>
    <row r="3" spans="1:12" ht="46.2" thickBot="1" x14ac:dyDescent="0.35">
      <c r="A3" s="21" t="s">
        <v>4</v>
      </c>
      <c r="B3" s="132" t="s">
        <v>266</v>
      </c>
      <c r="C3" s="22" t="s">
        <v>5</v>
      </c>
      <c r="D3" s="371" t="s">
        <v>625</v>
      </c>
      <c r="E3" s="23" t="s">
        <v>1254</v>
      </c>
      <c r="F3" s="371" t="s">
        <v>652</v>
      </c>
      <c r="G3" s="23" t="s">
        <v>653</v>
      </c>
      <c r="H3" s="23" t="s">
        <v>1585</v>
      </c>
      <c r="I3" s="1037" t="s">
        <v>1626</v>
      </c>
    </row>
    <row r="4" spans="1:12" s="27" customFormat="1" ht="12" customHeight="1" thickBot="1" x14ac:dyDescent="0.25">
      <c r="A4" s="24">
        <v>1</v>
      </c>
      <c r="B4" s="24">
        <v>2</v>
      </c>
      <c r="C4" s="25">
        <v>2</v>
      </c>
      <c r="D4" s="26">
        <v>3</v>
      </c>
      <c r="E4" s="26">
        <v>3</v>
      </c>
      <c r="F4" s="26">
        <v>3</v>
      </c>
      <c r="G4" s="26">
        <v>3</v>
      </c>
      <c r="H4" s="26">
        <v>6</v>
      </c>
      <c r="I4" s="1041">
        <v>6</v>
      </c>
      <c r="L4" s="1010"/>
    </row>
    <row r="5" spans="1:12" s="30" customFormat="1" ht="12" customHeight="1" thickBot="1" x14ac:dyDescent="0.3">
      <c r="A5" s="28" t="s">
        <v>6</v>
      </c>
      <c r="B5" s="139" t="s">
        <v>293</v>
      </c>
      <c r="C5" s="29" t="s">
        <v>7</v>
      </c>
      <c r="D5" s="15">
        <f>+D6+D7+D8+D9+D10+D11</f>
        <v>852230622</v>
      </c>
      <c r="E5" s="15">
        <f t="shared" ref="E5:H5" si="0">+E6+E7+E8+E9+E10+E11</f>
        <v>897685677</v>
      </c>
      <c r="F5" s="15">
        <f t="shared" si="0"/>
        <v>37160499</v>
      </c>
      <c r="G5" s="15">
        <f t="shared" si="0"/>
        <v>934846176</v>
      </c>
      <c r="H5" s="15">
        <f t="shared" si="0"/>
        <v>936428465</v>
      </c>
      <c r="I5" s="1012">
        <f>H5/G5*100</f>
        <v>100.16925661575364</v>
      </c>
      <c r="L5" s="1011" t="e">
        <f>#REF!-'1.3.sz.mell.'!H5-'1.4.sz.mell.'!H5</f>
        <v>#REF!</v>
      </c>
    </row>
    <row r="6" spans="1:12" s="30" customFormat="1" ht="12" customHeight="1" x14ac:dyDescent="0.25">
      <c r="A6" s="31" t="s">
        <v>8</v>
      </c>
      <c r="B6" s="140" t="s">
        <v>294</v>
      </c>
      <c r="C6" s="32" t="s">
        <v>9</v>
      </c>
      <c r="D6" s="33">
        <v>254912723</v>
      </c>
      <c r="E6" s="33">
        <v>254912723</v>
      </c>
      <c r="F6" s="33">
        <f>G6-E6</f>
        <v>589748</v>
      </c>
      <c r="G6" s="33">
        <v>255502471</v>
      </c>
      <c r="H6" s="33">
        <v>255502471</v>
      </c>
      <c r="I6" s="1013">
        <f t="shared" ref="I6:I61" si="1">H6/G6*100</f>
        <v>100</v>
      </c>
      <c r="L6" s="1011" t="e">
        <f>#REF!-'1.3.sz.mell.'!H6-'1.4.sz.mell.'!H6</f>
        <v>#REF!</v>
      </c>
    </row>
    <row r="7" spans="1:12" s="30" customFormat="1" ht="12" customHeight="1" x14ac:dyDescent="0.25">
      <c r="A7" s="34" t="s">
        <v>10</v>
      </c>
      <c r="B7" s="141" t="s">
        <v>295</v>
      </c>
      <c r="C7" s="35" t="s">
        <v>11</v>
      </c>
      <c r="D7" s="36">
        <v>292911351</v>
      </c>
      <c r="E7" s="36">
        <v>296240768</v>
      </c>
      <c r="F7" s="36">
        <f t="shared" ref="F7:F70" si="2">G7-E7</f>
        <v>-1028100</v>
      </c>
      <c r="G7" s="36">
        <v>295212668</v>
      </c>
      <c r="H7" s="36">
        <v>295212668</v>
      </c>
      <c r="I7" s="1014">
        <f t="shared" si="1"/>
        <v>100</v>
      </c>
      <c r="L7" s="1011" t="e">
        <f>#REF!-'1.3.sz.mell.'!H7-'1.4.sz.mell.'!H7</f>
        <v>#REF!</v>
      </c>
    </row>
    <row r="8" spans="1:12" s="30" customFormat="1" ht="12" customHeight="1" x14ac:dyDescent="0.25">
      <c r="A8" s="34" t="s">
        <v>12</v>
      </c>
      <c r="B8" s="141" t="s">
        <v>296</v>
      </c>
      <c r="C8" s="35" t="s">
        <v>488</v>
      </c>
      <c r="D8" s="36">
        <v>285158668</v>
      </c>
      <c r="E8" s="36">
        <v>316405093</v>
      </c>
      <c r="F8" s="36">
        <f t="shared" si="2"/>
        <v>14273607</v>
      </c>
      <c r="G8" s="36">
        <v>330678700</v>
      </c>
      <c r="H8" s="36">
        <v>330678700</v>
      </c>
      <c r="I8" s="1014">
        <f t="shared" si="1"/>
        <v>100</v>
      </c>
      <c r="L8" s="1011" t="e">
        <f>#REF!-'1.3.sz.mell.'!H8-'1.4.sz.mell.'!H8</f>
        <v>#REF!</v>
      </c>
    </row>
    <row r="9" spans="1:12" s="30" customFormat="1" ht="12" customHeight="1" x14ac:dyDescent="0.25">
      <c r="A9" s="34" t="s">
        <v>13</v>
      </c>
      <c r="B9" s="141" t="s">
        <v>297</v>
      </c>
      <c r="C9" s="35" t="s">
        <v>14</v>
      </c>
      <c r="D9" s="36">
        <v>19247880</v>
      </c>
      <c r="E9" s="36">
        <v>24010121</v>
      </c>
      <c r="F9" s="36">
        <f t="shared" si="2"/>
        <v>700891</v>
      </c>
      <c r="G9" s="36">
        <v>24711012</v>
      </c>
      <c r="H9" s="36">
        <v>25793319</v>
      </c>
      <c r="I9" s="1014">
        <f t="shared" si="1"/>
        <v>104.37985704511009</v>
      </c>
      <c r="L9" s="1011" t="e">
        <f>#REF!-'1.3.sz.mell.'!H9-'1.4.sz.mell.'!H9</f>
        <v>#REF!</v>
      </c>
    </row>
    <row r="10" spans="1:12" s="30" customFormat="1" ht="12" customHeight="1" x14ac:dyDescent="0.25">
      <c r="A10" s="34" t="s">
        <v>15</v>
      </c>
      <c r="B10" s="141" t="s">
        <v>298</v>
      </c>
      <c r="C10" s="35" t="s">
        <v>489</v>
      </c>
      <c r="D10" s="36"/>
      <c r="E10" s="36">
        <v>4956068</v>
      </c>
      <c r="F10" s="36">
        <f t="shared" si="2"/>
        <v>22624353</v>
      </c>
      <c r="G10" s="36">
        <v>27580421</v>
      </c>
      <c r="H10" s="36">
        <v>28080403</v>
      </c>
      <c r="I10" s="1014">
        <f t="shared" si="1"/>
        <v>101.81281496754528</v>
      </c>
      <c r="L10" s="1011" t="e">
        <f>#REF!-'1.3.sz.mell.'!H10-'1.4.sz.mell.'!H10</f>
        <v>#REF!</v>
      </c>
    </row>
    <row r="11" spans="1:12" s="30" customFormat="1" ht="12" customHeight="1" thickBot="1" x14ac:dyDescent="0.3">
      <c r="A11" s="37" t="s">
        <v>16</v>
      </c>
      <c r="B11" s="142" t="s">
        <v>299</v>
      </c>
      <c r="C11" s="38" t="s">
        <v>490</v>
      </c>
      <c r="D11" s="36">
        <v>0</v>
      </c>
      <c r="E11" s="36">
        <v>1160904</v>
      </c>
      <c r="F11" s="36">
        <f t="shared" si="2"/>
        <v>0</v>
      </c>
      <c r="G11" s="36">
        <v>1160904</v>
      </c>
      <c r="H11" s="36">
        <v>1160904</v>
      </c>
      <c r="I11" s="1014">
        <f t="shared" si="1"/>
        <v>100</v>
      </c>
      <c r="L11" s="1011" t="e">
        <f>#REF!-'1.3.sz.mell.'!H11-'1.4.sz.mell.'!H11</f>
        <v>#REF!</v>
      </c>
    </row>
    <row r="12" spans="1:12" s="30" customFormat="1" ht="12" customHeight="1" thickBot="1" x14ac:dyDescent="0.3">
      <c r="A12" s="28" t="s">
        <v>17</v>
      </c>
      <c r="B12" s="139"/>
      <c r="C12" s="39" t="s">
        <v>18</v>
      </c>
      <c r="D12" s="15">
        <f>+D13+D14+D15+D16+D17</f>
        <v>44387000</v>
      </c>
      <c r="E12" s="15">
        <f t="shared" ref="E12:G12" si="3">+E13+E14+E15+E16+E17</f>
        <v>65239888</v>
      </c>
      <c r="F12" s="15">
        <f t="shared" si="3"/>
        <v>20718206</v>
      </c>
      <c r="G12" s="15">
        <f t="shared" si="3"/>
        <v>85958094</v>
      </c>
      <c r="H12" s="15">
        <v>85468975</v>
      </c>
      <c r="I12" s="1012">
        <f t="shared" si="1"/>
        <v>99.430979705064189</v>
      </c>
      <c r="L12" s="1011" t="e">
        <f>#REF!-'1.3.sz.mell.'!H12-'1.4.sz.mell.'!H12</f>
        <v>#REF!</v>
      </c>
    </row>
    <row r="13" spans="1:12" s="30" customFormat="1" ht="12" customHeight="1" x14ac:dyDescent="0.25">
      <c r="A13" s="31" t="s">
        <v>19</v>
      </c>
      <c r="B13" s="140" t="s">
        <v>300</v>
      </c>
      <c r="C13" s="32" t="s">
        <v>20</v>
      </c>
      <c r="D13" s="33"/>
      <c r="E13" s="33">
        <v>0</v>
      </c>
      <c r="F13" s="33">
        <f t="shared" si="2"/>
        <v>0</v>
      </c>
      <c r="G13" s="33">
        <v>0</v>
      </c>
      <c r="H13" s="33">
        <v>0</v>
      </c>
      <c r="I13" s="1013"/>
      <c r="L13" s="1011" t="e">
        <f>#REF!-'1.3.sz.mell.'!H13-'1.4.sz.mell.'!H13</f>
        <v>#REF!</v>
      </c>
    </row>
    <row r="14" spans="1:12" s="30" customFormat="1" ht="12" customHeight="1" x14ac:dyDescent="0.25">
      <c r="A14" s="34" t="s">
        <v>21</v>
      </c>
      <c r="B14" s="141" t="s">
        <v>301</v>
      </c>
      <c r="C14" s="35" t="s">
        <v>22</v>
      </c>
      <c r="D14" s="36"/>
      <c r="E14" s="36">
        <v>0</v>
      </c>
      <c r="F14" s="36">
        <f t="shared" si="2"/>
        <v>0</v>
      </c>
      <c r="G14" s="36">
        <v>0</v>
      </c>
      <c r="H14" s="36">
        <v>0</v>
      </c>
      <c r="I14" s="1014"/>
      <c r="L14" s="1011" t="e">
        <f>#REF!-'1.3.sz.mell.'!H14-'1.4.sz.mell.'!H14</f>
        <v>#REF!</v>
      </c>
    </row>
    <row r="15" spans="1:12" s="30" customFormat="1" ht="12" customHeight="1" x14ac:dyDescent="0.25">
      <c r="A15" s="34" t="s">
        <v>23</v>
      </c>
      <c r="B15" s="141" t="s">
        <v>302</v>
      </c>
      <c r="C15" s="35" t="s">
        <v>24</v>
      </c>
      <c r="D15" s="36"/>
      <c r="E15" s="36">
        <v>0</v>
      </c>
      <c r="F15" s="36">
        <f t="shared" si="2"/>
        <v>0</v>
      </c>
      <c r="G15" s="36">
        <v>0</v>
      </c>
      <c r="H15" s="36">
        <v>0</v>
      </c>
      <c r="I15" s="1014"/>
      <c r="L15" s="1011" t="e">
        <f>#REF!-'1.3.sz.mell.'!H15-'1.4.sz.mell.'!H15</f>
        <v>#REF!</v>
      </c>
    </row>
    <row r="16" spans="1:12" s="30" customFormat="1" ht="12" customHeight="1" x14ac:dyDescent="0.25">
      <c r="A16" s="34" t="s">
        <v>25</v>
      </c>
      <c r="B16" s="141" t="s">
        <v>303</v>
      </c>
      <c r="C16" s="35" t="s">
        <v>26</v>
      </c>
      <c r="D16" s="36"/>
      <c r="E16" s="36">
        <v>0</v>
      </c>
      <c r="F16" s="36">
        <f t="shared" si="2"/>
        <v>0</v>
      </c>
      <c r="G16" s="36">
        <v>0</v>
      </c>
      <c r="H16" s="36">
        <v>0</v>
      </c>
      <c r="I16" s="1014"/>
      <c r="L16" s="1011" t="e">
        <f>#REF!-'1.3.sz.mell.'!H16-'1.4.sz.mell.'!H16</f>
        <v>#REF!</v>
      </c>
    </row>
    <row r="17" spans="1:12" s="30" customFormat="1" ht="12" customHeight="1" thickBot="1" x14ac:dyDescent="0.3">
      <c r="A17" s="34" t="s">
        <v>27</v>
      </c>
      <c r="B17" s="141" t="s">
        <v>304</v>
      </c>
      <c r="C17" s="35" t="s">
        <v>28</v>
      </c>
      <c r="D17" s="36">
        <v>44387000</v>
      </c>
      <c r="E17" s="36">
        <v>65239888</v>
      </c>
      <c r="F17" s="36">
        <f t="shared" si="2"/>
        <v>20718206</v>
      </c>
      <c r="G17" s="36">
        <v>85958094</v>
      </c>
      <c r="H17" s="36">
        <v>85468975</v>
      </c>
      <c r="I17" s="1014">
        <f t="shared" si="1"/>
        <v>99.430979705064189</v>
      </c>
      <c r="L17" s="1011" t="e">
        <f>#REF!-'1.3.sz.mell.'!H17-'1.4.sz.mell.'!H17</f>
        <v>#REF!</v>
      </c>
    </row>
    <row r="18" spans="1:12" s="30" customFormat="1" ht="12" customHeight="1" thickBot="1" x14ac:dyDescent="0.3">
      <c r="A18" s="28" t="s">
        <v>29</v>
      </c>
      <c r="B18" s="139" t="s">
        <v>305</v>
      </c>
      <c r="C18" s="29" t="s">
        <v>30</v>
      </c>
      <c r="D18" s="15">
        <f>+D19+D20+D21+D22+D23</f>
        <v>0</v>
      </c>
      <c r="E18" s="15">
        <f t="shared" ref="E18:G18" si="4">+E19+E20+E21+E22+E23</f>
        <v>536000</v>
      </c>
      <c r="F18" s="15">
        <f t="shared" si="4"/>
        <v>0</v>
      </c>
      <c r="G18" s="15">
        <f t="shared" si="4"/>
        <v>536000</v>
      </c>
      <c r="H18" s="15">
        <v>536000</v>
      </c>
      <c r="I18" s="1012">
        <f t="shared" si="1"/>
        <v>100</v>
      </c>
      <c r="L18" s="1011" t="e">
        <f>#REF!-'1.3.sz.mell.'!H18-'1.4.sz.mell.'!H18</f>
        <v>#REF!</v>
      </c>
    </row>
    <row r="19" spans="1:12" s="30" customFormat="1" ht="12" customHeight="1" x14ac:dyDescent="0.25">
      <c r="A19" s="31" t="s">
        <v>31</v>
      </c>
      <c r="B19" s="140" t="s">
        <v>306</v>
      </c>
      <c r="C19" s="32" t="s">
        <v>32</v>
      </c>
      <c r="D19" s="33"/>
      <c r="E19" s="33">
        <v>536000</v>
      </c>
      <c r="F19" s="33">
        <f t="shared" si="2"/>
        <v>0</v>
      </c>
      <c r="G19" s="33">
        <v>536000</v>
      </c>
      <c r="H19" s="33">
        <v>536000</v>
      </c>
      <c r="I19" s="1013">
        <f t="shared" si="1"/>
        <v>100</v>
      </c>
      <c r="L19" s="1011" t="e">
        <f>#REF!-'1.3.sz.mell.'!H19-'1.4.sz.mell.'!H19</f>
        <v>#REF!</v>
      </c>
    </row>
    <row r="20" spans="1:12" s="30" customFormat="1" ht="12" customHeight="1" x14ac:dyDescent="0.25">
      <c r="A20" s="34" t="s">
        <v>33</v>
      </c>
      <c r="B20" s="141" t="s">
        <v>307</v>
      </c>
      <c r="C20" s="35" t="s">
        <v>34</v>
      </c>
      <c r="D20" s="36"/>
      <c r="E20" s="36">
        <v>0</v>
      </c>
      <c r="F20" s="36">
        <f t="shared" si="2"/>
        <v>0</v>
      </c>
      <c r="G20" s="36">
        <v>0</v>
      </c>
      <c r="H20" s="36">
        <v>0</v>
      </c>
      <c r="I20" s="1014"/>
      <c r="L20" s="1011" t="e">
        <f>#REF!-'1.3.sz.mell.'!H20-'1.4.sz.mell.'!H20</f>
        <v>#REF!</v>
      </c>
    </row>
    <row r="21" spans="1:12" s="30" customFormat="1" ht="12" customHeight="1" x14ac:dyDescent="0.25">
      <c r="A21" s="34" t="s">
        <v>35</v>
      </c>
      <c r="B21" s="141" t="s">
        <v>308</v>
      </c>
      <c r="C21" s="35" t="s">
        <v>36</v>
      </c>
      <c r="D21" s="36"/>
      <c r="E21" s="36">
        <v>0</v>
      </c>
      <c r="F21" s="36">
        <f t="shared" si="2"/>
        <v>0</v>
      </c>
      <c r="G21" s="36">
        <v>0</v>
      </c>
      <c r="H21" s="36">
        <v>0</v>
      </c>
      <c r="I21" s="1014"/>
      <c r="L21" s="1011" t="e">
        <f>#REF!-'1.3.sz.mell.'!H21-'1.4.sz.mell.'!H21</f>
        <v>#REF!</v>
      </c>
    </row>
    <row r="22" spans="1:12" s="30" customFormat="1" ht="12" customHeight="1" x14ac:dyDescent="0.25">
      <c r="A22" s="34" t="s">
        <v>37</v>
      </c>
      <c r="B22" s="141" t="s">
        <v>309</v>
      </c>
      <c r="C22" s="35" t="s">
        <v>38</v>
      </c>
      <c r="D22" s="36"/>
      <c r="E22" s="36">
        <v>0</v>
      </c>
      <c r="F22" s="36">
        <f t="shared" si="2"/>
        <v>0</v>
      </c>
      <c r="G22" s="36">
        <v>0</v>
      </c>
      <c r="H22" s="36">
        <v>0</v>
      </c>
      <c r="I22" s="1014"/>
      <c r="L22" s="1011" t="e">
        <f>#REF!-'1.3.sz.mell.'!H22-'1.4.sz.mell.'!H22</f>
        <v>#REF!</v>
      </c>
    </row>
    <row r="23" spans="1:12" s="30" customFormat="1" ht="12" customHeight="1" thickBot="1" x14ac:dyDescent="0.3">
      <c r="A23" s="34" t="s">
        <v>39</v>
      </c>
      <c r="B23" s="141" t="s">
        <v>310</v>
      </c>
      <c r="C23" s="35" t="s">
        <v>40</v>
      </c>
      <c r="D23" s="36"/>
      <c r="E23" s="36">
        <v>0</v>
      </c>
      <c r="F23" s="36">
        <f t="shared" si="2"/>
        <v>0</v>
      </c>
      <c r="G23" s="36">
        <v>0</v>
      </c>
      <c r="H23" s="36">
        <v>0</v>
      </c>
      <c r="I23" s="1014"/>
      <c r="L23" s="1011" t="e">
        <f>#REF!-'1.3.sz.mell.'!H23-'1.4.sz.mell.'!H23</f>
        <v>#REF!</v>
      </c>
    </row>
    <row r="24" spans="1:12" s="30" customFormat="1" ht="12" customHeight="1" thickBot="1" x14ac:dyDescent="0.3">
      <c r="A24" s="28" t="s">
        <v>41</v>
      </c>
      <c r="B24" s="139" t="s">
        <v>311</v>
      </c>
      <c r="C24" s="29" t="s">
        <v>42</v>
      </c>
      <c r="D24" s="18">
        <f>SUM(D25:D31)</f>
        <v>108184897</v>
      </c>
      <c r="E24" s="18">
        <f t="shared" ref="E24:G24" si="5">SUM(E25:E31)</f>
        <v>133994743</v>
      </c>
      <c r="F24" s="18">
        <f t="shared" si="5"/>
        <v>11767186</v>
      </c>
      <c r="G24" s="18">
        <f t="shared" si="5"/>
        <v>145761929</v>
      </c>
      <c r="H24" s="18">
        <v>718919081</v>
      </c>
      <c r="I24" s="1015">
        <f t="shared" si="1"/>
        <v>493.21457662652091</v>
      </c>
      <c r="L24" s="1011" t="e">
        <f>#REF!-'1.3.sz.mell.'!H24-'1.4.sz.mell.'!H24</f>
        <v>#REF!</v>
      </c>
    </row>
    <row r="25" spans="1:12" s="30" customFormat="1" ht="12" customHeight="1" x14ac:dyDescent="0.25">
      <c r="A25" s="31" t="s">
        <v>365</v>
      </c>
      <c r="B25" s="140" t="s">
        <v>312</v>
      </c>
      <c r="C25" s="32" t="s">
        <v>494</v>
      </c>
      <c r="D25" s="41">
        <v>56000000</v>
      </c>
      <c r="E25" s="41">
        <v>26964214</v>
      </c>
      <c r="F25" s="41">
        <f t="shared" si="2"/>
        <v>11767186</v>
      </c>
      <c r="G25" s="41">
        <v>38731400</v>
      </c>
      <c r="H25" s="41">
        <v>56915145</v>
      </c>
      <c r="I25" s="1016">
        <f t="shared" si="1"/>
        <v>146.94832874618527</v>
      </c>
      <c r="L25" s="1011" t="e">
        <f>#REF!-'1.3.sz.mell.'!H25-'1.4.sz.mell.'!H25</f>
        <v>#REF!</v>
      </c>
    </row>
    <row r="26" spans="1:12" s="30" customFormat="1" ht="12" customHeight="1" x14ac:dyDescent="0.25">
      <c r="A26" s="31" t="s">
        <v>366</v>
      </c>
      <c r="B26" s="140" t="s">
        <v>535</v>
      </c>
      <c r="C26" s="32" t="s">
        <v>534</v>
      </c>
      <c r="D26" s="41"/>
      <c r="E26" s="41">
        <v>0</v>
      </c>
      <c r="F26" s="41">
        <f t="shared" si="2"/>
        <v>0</v>
      </c>
      <c r="G26" s="41">
        <v>0</v>
      </c>
      <c r="H26" s="41">
        <v>71905</v>
      </c>
      <c r="I26" s="1016"/>
      <c r="L26" s="1011" t="e">
        <f>#REF!-'1.3.sz.mell.'!H26-'1.4.sz.mell.'!H26</f>
        <v>#REF!</v>
      </c>
    </row>
    <row r="27" spans="1:12" s="30" customFormat="1" ht="12" customHeight="1" x14ac:dyDescent="0.25">
      <c r="A27" s="31" t="s">
        <v>367</v>
      </c>
      <c r="B27" s="141" t="s">
        <v>491</v>
      </c>
      <c r="C27" s="35" t="s">
        <v>495</v>
      </c>
      <c r="D27" s="41">
        <v>1884897</v>
      </c>
      <c r="E27" s="41">
        <v>56730529</v>
      </c>
      <c r="F27" s="41">
        <f t="shared" si="2"/>
        <v>0</v>
      </c>
      <c r="G27" s="41">
        <v>56730529</v>
      </c>
      <c r="H27" s="41">
        <v>610089962</v>
      </c>
      <c r="I27" s="1016">
        <f t="shared" si="1"/>
        <v>1075.4173683097508</v>
      </c>
      <c r="L27" s="1011" t="e">
        <f>#REF!-'1.3.sz.mell.'!H27-'1.4.sz.mell.'!H27</f>
        <v>#REF!</v>
      </c>
    </row>
    <row r="28" spans="1:12" s="30" customFormat="1" ht="12" customHeight="1" x14ac:dyDescent="0.25">
      <c r="A28" s="31" t="s">
        <v>368</v>
      </c>
      <c r="B28" s="141" t="s">
        <v>492</v>
      </c>
      <c r="C28" s="35" t="s">
        <v>496</v>
      </c>
      <c r="D28" s="36"/>
      <c r="E28" s="36">
        <v>0</v>
      </c>
      <c r="F28" s="36">
        <f t="shared" si="2"/>
        <v>0</v>
      </c>
      <c r="G28" s="36">
        <v>0</v>
      </c>
      <c r="H28" s="36">
        <v>0</v>
      </c>
      <c r="I28" s="1014"/>
      <c r="L28" s="1011" t="e">
        <f>#REF!-'1.3.sz.mell.'!H28-'1.4.sz.mell.'!H28</f>
        <v>#REF!</v>
      </c>
    </row>
    <row r="29" spans="1:12" s="30" customFormat="1" ht="12" customHeight="1" x14ac:dyDescent="0.25">
      <c r="A29" s="31" t="s">
        <v>369</v>
      </c>
      <c r="B29" s="141" t="s">
        <v>313</v>
      </c>
      <c r="C29" s="35" t="s">
        <v>497</v>
      </c>
      <c r="D29" s="36">
        <v>48500000</v>
      </c>
      <c r="E29" s="36">
        <v>48500000</v>
      </c>
      <c r="F29" s="36">
        <f t="shared" si="2"/>
        <v>0</v>
      </c>
      <c r="G29" s="36">
        <v>48500000</v>
      </c>
      <c r="H29" s="36">
        <v>49776886</v>
      </c>
      <c r="I29" s="1014">
        <f t="shared" si="1"/>
        <v>102.63275463917525</v>
      </c>
      <c r="L29" s="1011" t="e">
        <f>#REF!-'1.3.sz.mell.'!H29-'1.4.sz.mell.'!H29</f>
        <v>#REF!</v>
      </c>
    </row>
    <row r="30" spans="1:12" s="30" customFormat="1" ht="12" customHeight="1" x14ac:dyDescent="0.25">
      <c r="A30" s="31" t="s">
        <v>370</v>
      </c>
      <c r="B30" s="142" t="s">
        <v>314</v>
      </c>
      <c r="C30" s="38" t="s">
        <v>498</v>
      </c>
      <c r="D30" s="36">
        <v>500000</v>
      </c>
      <c r="E30" s="36">
        <v>500000</v>
      </c>
      <c r="F30" s="36">
        <f t="shared" si="2"/>
        <v>0</v>
      </c>
      <c r="G30" s="36">
        <v>500000</v>
      </c>
      <c r="H30" s="36">
        <v>751524</v>
      </c>
      <c r="I30" s="1014">
        <f t="shared" si="1"/>
        <v>150.3048</v>
      </c>
      <c r="L30" s="1011" t="e">
        <f>#REF!-'1.3.sz.mell.'!H30-'1.4.sz.mell.'!H30</f>
        <v>#REF!</v>
      </c>
    </row>
    <row r="31" spans="1:12" s="30" customFormat="1" ht="12" customHeight="1" thickBot="1" x14ac:dyDescent="0.3">
      <c r="A31" s="31" t="s">
        <v>536</v>
      </c>
      <c r="B31" s="142" t="s">
        <v>315</v>
      </c>
      <c r="C31" s="38" t="s">
        <v>493</v>
      </c>
      <c r="D31" s="40">
        <v>1300000</v>
      </c>
      <c r="E31" s="40">
        <v>1300000</v>
      </c>
      <c r="F31" s="40">
        <f t="shared" si="2"/>
        <v>0</v>
      </c>
      <c r="G31" s="40">
        <v>1300000</v>
      </c>
      <c r="H31" s="40">
        <v>1313659</v>
      </c>
      <c r="I31" s="1017">
        <f t="shared" si="1"/>
        <v>101.0506923076923</v>
      </c>
      <c r="L31" s="1011" t="e">
        <f>#REF!-'1.3.sz.mell.'!H31-'1.4.sz.mell.'!H31</f>
        <v>#REF!</v>
      </c>
    </row>
    <row r="32" spans="1:12" s="30" customFormat="1" ht="12" customHeight="1" thickBot="1" x14ac:dyDescent="0.3">
      <c r="A32" s="28" t="s">
        <v>43</v>
      </c>
      <c r="B32" s="139" t="s">
        <v>316</v>
      </c>
      <c r="C32" s="29" t="s">
        <v>44</v>
      </c>
      <c r="D32" s="15">
        <f>SUM(D33:D42)</f>
        <v>190299000</v>
      </c>
      <c r="E32" s="15">
        <f t="shared" ref="E32:G32" si="6">SUM(E33:E42)</f>
        <v>200930361</v>
      </c>
      <c r="F32" s="15">
        <f t="shared" si="6"/>
        <v>-3877167</v>
      </c>
      <c r="G32" s="15">
        <f t="shared" si="6"/>
        <v>197053194</v>
      </c>
      <c r="H32" s="15">
        <v>194088169</v>
      </c>
      <c r="I32" s="1012">
        <f t="shared" si="1"/>
        <v>98.495317462349789</v>
      </c>
      <c r="L32" s="1011" t="e">
        <f>#REF!-'1.3.sz.mell.'!H32-'1.4.sz.mell.'!H32</f>
        <v>#REF!</v>
      </c>
    </row>
    <row r="33" spans="1:12" s="30" customFormat="1" ht="12" customHeight="1" x14ac:dyDescent="0.25">
      <c r="A33" s="31" t="s">
        <v>45</v>
      </c>
      <c r="B33" s="140" t="s">
        <v>317</v>
      </c>
      <c r="C33" s="32" t="s">
        <v>46</v>
      </c>
      <c r="D33" s="33">
        <v>0</v>
      </c>
      <c r="E33" s="33">
        <v>2229568</v>
      </c>
      <c r="F33" s="33">
        <f t="shared" si="2"/>
        <v>0</v>
      </c>
      <c r="G33" s="33">
        <v>2229568</v>
      </c>
      <c r="H33" s="33">
        <v>272418</v>
      </c>
      <c r="I33" s="1013">
        <f t="shared" si="1"/>
        <v>12.218420788242385</v>
      </c>
      <c r="L33" s="1011" t="e">
        <f>#REF!-'1.3.sz.mell.'!H33-'1.4.sz.mell.'!H33</f>
        <v>#REF!</v>
      </c>
    </row>
    <row r="34" spans="1:12" s="30" customFormat="1" ht="12" customHeight="1" x14ac:dyDescent="0.25">
      <c r="A34" s="34" t="s">
        <v>47</v>
      </c>
      <c r="B34" s="141" t="s">
        <v>318</v>
      </c>
      <c r="C34" s="35" t="s">
        <v>48</v>
      </c>
      <c r="D34" s="36">
        <v>0</v>
      </c>
      <c r="E34" s="36">
        <v>82068402</v>
      </c>
      <c r="F34" s="36">
        <f t="shared" si="2"/>
        <v>-4725000</v>
      </c>
      <c r="G34" s="36">
        <v>77343402</v>
      </c>
      <c r="H34" s="36">
        <v>63193794</v>
      </c>
      <c r="I34" s="1014">
        <f t="shared" si="1"/>
        <v>81.705475019058511</v>
      </c>
      <c r="L34" s="1011" t="e">
        <f>#REF!-'1.3.sz.mell.'!H34-'1.4.sz.mell.'!H34</f>
        <v>#REF!</v>
      </c>
    </row>
    <row r="35" spans="1:12" s="30" customFormat="1" ht="12" customHeight="1" x14ac:dyDescent="0.25">
      <c r="A35" s="34" t="s">
        <v>49</v>
      </c>
      <c r="B35" s="141" t="s">
        <v>319</v>
      </c>
      <c r="C35" s="35" t="s">
        <v>50</v>
      </c>
      <c r="D35" s="36">
        <v>0</v>
      </c>
      <c r="E35" s="36">
        <v>4948632</v>
      </c>
      <c r="F35" s="36">
        <f t="shared" si="2"/>
        <v>0</v>
      </c>
      <c r="G35" s="36">
        <v>4948632</v>
      </c>
      <c r="H35" s="36">
        <v>3477428</v>
      </c>
      <c r="I35" s="1014">
        <f t="shared" si="1"/>
        <v>70.270490915469168</v>
      </c>
      <c r="L35" s="1011" t="e">
        <f>#REF!-'1.3.sz.mell.'!H35-'1.4.sz.mell.'!H35</f>
        <v>#REF!</v>
      </c>
    </row>
    <row r="36" spans="1:12" s="30" customFormat="1" ht="12" customHeight="1" x14ac:dyDescent="0.25">
      <c r="A36" s="34" t="s">
        <v>51</v>
      </c>
      <c r="B36" s="141" t="s">
        <v>320</v>
      </c>
      <c r="C36" s="35" t="s">
        <v>52</v>
      </c>
      <c r="D36" s="36">
        <v>56500000</v>
      </c>
      <c r="E36" s="36">
        <v>56500000</v>
      </c>
      <c r="F36" s="36">
        <f t="shared" si="2"/>
        <v>0</v>
      </c>
      <c r="G36" s="36">
        <v>56500000</v>
      </c>
      <c r="H36" s="36">
        <v>65227170</v>
      </c>
      <c r="I36" s="1014">
        <f t="shared" si="1"/>
        <v>115.4463185840708</v>
      </c>
      <c r="L36" s="1011" t="e">
        <f>#REF!-'1.3.sz.mell.'!H36-'1.4.sz.mell.'!H36</f>
        <v>#REF!</v>
      </c>
    </row>
    <row r="37" spans="1:12" s="30" customFormat="1" ht="12" customHeight="1" x14ac:dyDescent="0.25">
      <c r="A37" s="34" t="s">
        <v>53</v>
      </c>
      <c r="B37" s="141" t="s">
        <v>321</v>
      </c>
      <c r="C37" s="35" t="s">
        <v>54</v>
      </c>
      <c r="D37" s="36">
        <v>0</v>
      </c>
      <c r="E37" s="36">
        <v>32547000</v>
      </c>
      <c r="F37" s="36">
        <f t="shared" si="2"/>
        <v>455000</v>
      </c>
      <c r="G37" s="36">
        <v>33002000</v>
      </c>
      <c r="H37" s="36">
        <v>35984203</v>
      </c>
      <c r="I37" s="1014">
        <f t="shared" si="1"/>
        <v>109.03643112538634</v>
      </c>
      <c r="L37" s="1011" t="e">
        <f>#REF!-'1.3.sz.mell.'!H37-'1.4.sz.mell.'!H37</f>
        <v>#REF!</v>
      </c>
    </row>
    <row r="38" spans="1:12" s="30" customFormat="1" ht="12" customHeight="1" x14ac:dyDescent="0.25">
      <c r="A38" s="34" t="s">
        <v>55</v>
      </c>
      <c r="B38" s="141" t="s">
        <v>322</v>
      </c>
      <c r="C38" s="35" t="s">
        <v>56</v>
      </c>
      <c r="D38" s="36">
        <v>0</v>
      </c>
      <c r="E38" s="36">
        <v>18880759</v>
      </c>
      <c r="F38" s="36">
        <f t="shared" si="2"/>
        <v>520320</v>
      </c>
      <c r="G38" s="36">
        <v>19401079</v>
      </c>
      <c r="H38" s="36">
        <v>23147380</v>
      </c>
      <c r="I38" s="1014">
        <f t="shared" si="1"/>
        <v>119.30975591615291</v>
      </c>
      <c r="L38" s="1011" t="e">
        <f>#REF!-'1.3.sz.mell.'!H38-'1.4.sz.mell.'!H38</f>
        <v>#REF!</v>
      </c>
    </row>
    <row r="39" spans="1:12" s="30" customFormat="1" ht="12" customHeight="1" x14ac:dyDescent="0.25">
      <c r="A39" s="34" t="s">
        <v>57</v>
      </c>
      <c r="B39" s="141" t="s">
        <v>323</v>
      </c>
      <c r="C39" s="35" t="s">
        <v>58</v>
      </c>
      <c r="D39" s="36">
        <v>0</v>
      </c>
      <c r="E39" s="36">
        <v>3739000</v>
      </c>
      <c r="F39" s="36">
        <f t="shared" si="2"/>
        <v>-200000</v>
      </c>
      <c r="G39" s="36">
        <v>3539000</v>
      </c>
      <c r="H39" s="36">
        <v>0</v>
      </c>
      <c r="I39" s="1014">
        <f t="shared" si="1"/>
        <v>0</v>
      </c>
      <c r="L39" s="1011" t="e">
        <f>#REF!-'1.3.sz.mell.'!H39-'1.4.sz.mell.'!H39</f>
        <v>#REF!</v>
      </c>
    </row>
    <row r="40" spans="1:12" s="30" customFormat="1" ht="12" customHeight="1" x14ac:dyDescent="0.25">
      <c r="A40" s="34" t="s">
        <v>59</v>
      </c>
      <c r="B40" s="141" t="s">
        <v>324</v>
      </c>
      <c r="C40" s="35" t="s">
        <v>60</v>
      </c>
      <c r="D40" s="36">
        <v>0</v>
      </c>
      <c r="E40" s="36">
        <v>17000</v>
      </c>
      <c r="F40" s="36">
        <f t="shared" si="2"/>
        <v>0</v>
      </c>
      <c r="G40" s="36">
        <v>17000</v>
      </c>
      <c r="H40" s="36">
        <v>65896</v>
      </c>
      <c r="I40" s="1014">
        <f t="shared" si="1"/>
        <v>387.62352941176471</v>
      </c>
      <c r="L40" s="1011" t="e">
        <f>#REF!-'1.3.sz.mell.'!H40-'1.4.sz.mell.'!H40</f>
        <v>#REF!</v>
      </c>
    </row>
    <row r="41" spans="1:12" s="30" customFormat="1" ht="12" customHeight="1" x14ac:dyDescent="0.25">
      <c r="A41" s="34" t="s">
        <v>61</v>
      </c>
      <c r="B41" s="141" t="s">
        <v>325</v>
      </c>
      <c r="C41" s="35" t="s">
        <v>62</v>
      </c>
      <c r="D41" s="42">
        <v>0</v>
      </c>
      <c r="E41" s="42">
        <v>0</v>
      </c>
      <c r="F41" s="42">
        <f t="shared" si="2"/>
        <v>0</v>
      </c>
      <c r="G41" s="42">
        <v>0</v>
      </c>
      <c r="H41" s="42">
        <v>712049</v>
      </c>
      <c r="I41" s="1019"/>
      <c r="L41" s="1011" t="e">
        <f>#REF!-'1.3.sz.mell.'!H41-'1.4.sz.mell.'!H41</f>
        <v>#REF!</v>
      </c>
    </row>
    <row r="42" spans="1:12" s="30" customFormat="1" ht="12" customHeight="1" thickBot="1" x14ac:dyDescent="0.3">
      <c r="A42" s="37" t="s">
        <v>63</v>
      </c>
      <c r="B42" s="141" t="s">
        <v>326</v>
      </c>
      <c r="C42" s="38" t="s">
        <v>64</v>
      </c>
      <c r="D42" s="43">
        <v>133799000</v>
      </c>
      <c r="E42" s="43">
        <v>0</v>
      </c>
      <c r="F42" s="43">
        <f t="shared" si="2"/>
        <v>72513</v>
      </c>
      <c r="G42" s="43">
        <v>72513</v>
      </c>
      <c r="H42" s="43">
        <v>2007831</v>
      </c>
      <c r="I42" s="1020">
        <f t="shared" si="1"/>
        <v>2768.9255719664061</v>
      </c>
      <c r="L42" s="1011" t="e">
        <f>#REF!-'1.3.sz.mell.'!H42-'1.4.sz.mell.'!H42</f>
        <v>#REF!</v>
      </c>
    </row>
    <row r="43" spans="1:12" s="30" customFormat="1" ht="12" customHeight="1" thickBot="1" x14ac:dyDescent="0.3">
      <c r="A43" s="28" t="s">
        <v>65</v>
      </c>
      <c r="B43" s="139" t="s">
        <v>327</v>
      </c>
      <c r="C43" s="29" t="s">
        <v>66</v>
      </c>
      <c r="D43" s="15">
        <f>SUM(D44:D48)</f>
        <v>0</v>
      </c>
      <c r="E43" s="15">
        <v>0</v>
      </c>
      <c r="F43" s="15">
        <f t="shared" ref="F43" si="7">SUM(F44:F48)</f>
        <v>0</v>
      </c>
      <c r="G43" s="15">
        <v>0</v>
      </c>
      <c r="H43" s="15">
        <v>15315260</v>
      </c>
      <c r="I43" s="1012"/>
      <c r="L43" s="1011" t="e">
        <f>#REF!-'1.3.sz.mell.'!H43-'1.4.sz.mell.'!H43</f>
        <v>#REF!</v>
      </c>
    </row>
    <row r="44" spans="1:12" s="30" customFormat="1" ht="12" customHeight="1" x14ac:dyDescent="0.25">
      <c r="A44" s="31" t="s">
        <v>67</v>
      </c>
      <c r="B44" s="140" t="s">
        <v>328</v>
      </c>
      <c r="C44" s="32" t="s">
        <v>68</v>
      </c>
      <c r="D44" s="44"/>
      <c r="E44" s="44">
        <v>0</v>
      </c>
      <c r="F44" s="44">
        <f t="shared" si="2"/>
        <v>0</v>
      </c>
      <c r="G44" s="44">
        <v>0</v>
      </c>
      <c r="H44" s="44">
        <v>0</v>
      </c>
      <c r="I44" s="1018"/>
      <c r="L44" s="1011" t="e">
        <f>#REF!-'1.3.sz.mell.'!H44-'1.4.sz.mell.'!H44</f>
        <v>#REF!</v>
      </c>
    </row>
    <row r="45" spans="1:12" s="30" customFormat="1" ht="12" customHeight="1" x14ac:dyDescent="0.25">
      <c r="A45" s="34" t="s">
        <v>69</v>
      </c>
      <c r="B45" s="141" t="s">
        <v>329</v>
      </c>
      <c r="C45" s="35" t="s">
        <v>70</v>
      </c>
      <c r="D45" s="42"/>
      <c r="E45" s="42">
        <v>0</v>
      </c>
      <c r="F45" s="42">
        <f t="shared" si="2"/>
        <v>0</v>
      </c>
      <c r="G45" s="42">
        <v>0</v>
      </c>
      <c r="H45" s="42">
        <v>15295575</v>
      </c>
      <c r="I45" s="1019"/>
      <c r="L45" s="1011" t="e">
        <f>#REF!-'1.3.sz.mell.'!H45-'1.4.sz.mell.'!H45</f>
        <v>#REF!</v>
      </c>
    </row>
    <row r="46" spans="1:12" s="30" customFormat="1" ht="12" customHeight="1" x14ac:dyDescent="0.25">
      <c r="A46" s="34" t="s">
        <v>71</v>
      </c>
      <c r="B46" s="141" t="s">
        <v>330</v>
      </c>
      <c r="C46" s="35" t="s">
        <v>72</v>
      </c>
      <c r="D46" s="42"/>
      <c r="E46" s="42">
        <v>0</v>
      </c>
      <c r="F46" s="42">
        <f t="shared" si="2"/>
        <v>0</v>
      </c>
      <c r="G46" s="42">
        <v>0</v>
      </c>
      <c r="H46" s="42">
        <v>19685</v>
      </c>
      <c r="I46" s="1019"/>
      <c r="L46" s="1011" t="e">
        <f>#REF!-'1.3.sz.mell.'!H46-'1.4.sz.mell.'!H46</f>
        <v>#REF!</v>
      </c>
    </row>
    <row r="47" spans="1:12" s="30" customFormat="1" ht="12" customHeight="1" x14ac:dyDescent="0.25">
      <c r="A47" s="34" t="s">
        <v>73</v>
      </c>
      <c r="B47" s="141" t="s">
        <v>331</v>
      </c>
      <c r="C47" s="35" t="s">
        <v>74</v>
      </c>
      <c r="D47" s="42"/>
      <c r="E47" s="42">
        <v>0</v>
      </c>
      <c r="F47" s="42">
        <f t="shared" si="2"/>
        <v>0</v>
      </c>
      <c r="G47" s="42">
        <v>0</v>
      </c>
      <c r="H47" s="42">
        <v>0</v>
      </c>
      <c r="I47" s="1019"/>
      <c r="L47" s="1011" t="e">
        <f>#REF!-'1.3.sz.mell.'!H47-'1.4.sz.mell.'!H47</f>
        <v>#REF!</v>
      </c>
    </row>
    <row r="48" spans="1:12" s="30" customFormat="1" ht="12" customHeight="1" thickBot="1" x14ac:dyDescent="0.3">
      <c r="A48" s="37" t="s">
        <v>75</v>
      </c>
      <c r="B48" s="141" t="s">
        <v>332</v>
      </c>
      <c r="C48" s="38" t="s">
        <v>76</v>
      </c>
      <c r="D48" s="43"/>
      <c r="E48" s="43">
        <v>0</v>
      </c>
      <c r="F48" s="43">
        <f t="shared" si="2"/>
        <v>0</v>
      </c>
      <c r="G48" s="43">
        <v>0</v>
      </c>
      <c r="H48" s="43">
        <v>0</v>
      </c>
      <c r="I48" s="1020"/>
      <c r="L48" s="1011" t="e">
        <f>#REF!-'1.3.sz.mell.'!H48-'1.4.sz.mell.'!H48</f>
        <v>#REF!</v>
      </c>
    </row>
    <row r="49" spans="1:12" s="30" customFormat="1" ht="12" customHeight="1" thickBot="1" x14ac:dyDescent="0.3">
      <c r="A49" s="28" t="s">
        <v>77</v>
      </c>
      <c r="B49" s="139" t="s">
        <v>333</v>
      </c>
      <c r="C49" s="29" t="s">
        <v>78</v>
      </c>
      <c r="D49" s="15">
        <f>SUM(D50:D54)</f>
        <v>0</v>
      </c>
      <c r="E49" s="15">
        <f t="shared" ref="E49:H49" si="8">SUM(E50:E54)</f>
        <v>100000</v>
      </c>
      <c r="F49" s="15">
        <f t="shared" si="8"/>
        <v>0</v>
      </c>
      <c r="G49" s="15">
        <f>SUM(G50:G54)</f>
        <v>100000</v>
      </c>
      <c r="H49" s="15">
        <f t="shared" si="8"/>
        <v>155640</v>
      </c>
      <c r="I49" s="1012">
        <f t="shared" si="1"/>
        <v>155.63999999999999</v>
      </c>
      <c r="L49" s="1011" t="e">
        <f>#REF!-'1.3.sz.mell.'!H49-'1.4.sz.mell.'!H49</f>
        <v>#REF!</v>
      </c>
    </row>
    <row r="50" spans="1:12" s="30" customFormat="1" ht="12" customHeight="1" x14ac:dyDescent="0.25">
      <c r="A50" s="31" t="s">
        <v>503</v>
      </c>
      <c r="B50" s="140" t="s">
        <v>334</v>
      </c>
      <c r="C50" s="32" t="s">
        <v>500</v>
      </c>
      <c r="D50" s="33"/>
      <c r="E50" s="33">
        <v>0</v>
      </c>
      <c r="F50" s="33">
        <f t="shared" si="2"/>
        <v>0</v>
      </c>
      <c r="G50" s="33">
        <v>0</v>
      </c>
      <c r="H50" s="33">
        <v>0</v>
      </c>
      <c r="I50" s="1013"/>
      <c r="L50" s="1011" t="e">
        <f>#REF!-'1.3.sz.mell.'!H50-'1.4.sz.mell.'!H50</f>
        <v>#REF!</v>
      </c>
    </row>
    <row r="51" spans="1:12" s="30" customFormat="1" ht="12" customHeight="1" x14ac:dyDescent="0.25">
      <c r="A51" s="31" t="s">
        <v>504</v>
      </c>
      <c r="B51" s="141" t="s">
        <v>335</v>
      </c>
      <c r="C51" s="35" t="s">
        <v>501</v>
      </c>
      <c r="D51" s="33"/>
      <c r="E51" s="33">
        <v>0</v>
      </c>
      <c r="F51" s="33">
        <f t="shared" si="2"/>
        <v>0</v>
      </c>
      <c r="G51" s="33">
        <v>0</v>
      </c>
      <c r="H51" s="33">
        <v>0</v>
      </c>
      <c r="I51" s="1013"/>
      <c r="L51" s="1011" t="e">
        <f>#REF!-'1.3.sz.mell.'!H51-'1.4.sz.mell.'!H51</f>
        <v>#REF!</v>
      </c>
    </row>
    <row r="52" spans="1:12" s="30" customFormat="1" ht="13.5" customHeight="1" x14ac:dyDescent="0.25">
      <c r="A52" s="31" t="s">
        <v>505</v>
      </c>
      <c r="B52" s="141" t="s">
        <v>336</v>
      </c>
      <c r="C52" s="35" t="s">
        <v>529</v>
      </c>
      <c r="D52" s="33"/>
      <c r="E52" s="33">
        <v>0</v>
      </c>
      <c r="F52" s="33">
        <f t="shared" si="2"/>
        <v>0</v>
      </c>
      <c r="G52" s="33">
        <v>0</v>
      </c>
      <c r="H52" s="33">
        <v>0</v>
      </c>
      <c r="I52" s="1013"/>
      <c r="L52" s="1011" t="e">
        <f>#REF!-'1.3.sz.mell.'!H52-'1.4.sz.mell.'!H52</f>
        <v>#REF!</v>
      </c>
    </row>
    <row r="53" spans="1:12" s="30" customFormat="1" ht="12" customHeight="1" x14ac:dyDescent="0.25">
      <c r="A53" s="37" t="s">
        <v>506</v>
      </c>
      <c r="B53" s="142" t="s">
        <v>502</v>
      </c>
      <c r="C53" s="38" t="s">
        <v>508</v>
      </c>
      <c r="D53" s="40"/>
      <c r="E53" s="40">
        <v>0</v>
      </c>
      <c r="F53" s="40">
        <f t="shared" si="2"/>
        <v>0</v>
      </c>
      <c r="G53" s="40">
        <v>0</v>
      </c>
      <c r="H53" s="40">
        <v>0</v>
      </c>
      <c r="I53" s="1017"/>
      <c r="L53" s="1011" t="e">
        <f>#REF!-'1.3.sz.mell.'!H53-'1.4.sz.mell.'!H53</f>
        <v>#REF!</v>
      </c>
    </row>
    <row r="54" spans="1:12" s="30" customFormat="1" ht="12" customHeight="1" thickBot="1" x14ac:dyDescent="0.3">
      <c r="A54" s="37" t="s">
        <v>507</v>
      </c>
      <c r="B54" s="142" t="s">
        <v>499</v>
      </c>
      <c r="C54" s="38" t="s">
        <v>509</v>
      </c>
      <c r="D54" s="40"/>
      <c r="E54" s="40">
        <v>100000</v>
      </c>
      <c r="F54" s="40">
        <f t="shared" si="2"/>
        <v>0</v>
      </c>
      <c r="G54" s="40">
        <v>100000</v>
      </c>
      <c r="H54" s="40">
        <v>155640</v>
      </c>
      <c r="I54" s="1017">
        <f t="shared" si="1"/>
        <v>155.63999999999999</v>
      </c>
      <c r="L54" s="1011" t="e">
        <f>#REF!-'1.3.sz.mell.'!H54-'1.4.sz.mell.'!H54</f>
        <v>#REF!</v>
      </c>
    </row>
    <row r="55" spans="1:12" s="30" customFormat="1" ht="12" customHeight="1" thickBot="1" x14ac:dyDescent="0.3">
      <c r="A55" s="28" t="s">
        <v>83</v>
      </c>
      <c r="B55" s="139" t="s">
        <v>337</v>
      </c>
      <c r="C55" s="39" t="s">
        <v>84</v>
      </c>
      <c r="D55" s="15">
        <f>SUM(D56:F60)</f>
        <v>0</v>
      </c>
      <c r="E55" s="15">
        <f t="shared" ref="E55:F55" si="9">SUM(E56:G60)</f>
        <v>0</v>
      </c>
      <c r="F55" s="15">
        <f t="shared" si="9"/>
        <v>195172</v>
      </c>
      <c r="G55" s="15">
        <f>SUM(G56:G60)</f>
        <v>0</v>
      </c>
      <c r="H55" s="15">
        <f>SUM(H56:H60)</f>
        <v>195172</v>
      </c>
      <c r="I55" s="1012"/>
      <c r="L55" s="1011" t="e">
        <f>#REF!-'1.3.sz.mell.'!H55-'1.4.sz.mell.'!H55</f>
        <v>#REF!</v>
      </c>
    </row>
    <row r="56" spans="1:12" s="30" customFormat="1" ht="12" customHeight="1" x14ac:dyDescent="0.25">
      <c r="A56" s="31" t="s">
        <v>515</v>
      </c>
      <c r="B56" s="140" t="s">
        <v>338</v>
      </c>
      <c r="C56" s="32" t="s">
        <v>510</v>
      </c>
      <c r="D56" s="42"/>
      <c r="E56" s="42">
        <v>0</v>
      </c>
      <c r="F56" s="42">
        <f t="shared" si="2"/>
        <v>0</v>
      </c>
      <c r="G56" s="42">
        <v>0</v>
      </c>
      <c r="H56" s="42">
        <v>0</v>
      </c>
      <c r="I56" s="1019"/>
      <c r="L56" s="1011" t="e">
        <f>#REF!-'1.3.sz.mell.'!H56-'1.4.sz.mell.'!H56</f>
        <v>#REF!</v>
      </c>
    </row>
    <row r="57" spans="1:12" s="30" customFormat="1" ht="12" customHeight="1" x14ac:dyDescent="0.25">
      <c r="A57" s="31" t="s">
        <v>516</v>
      </c>
      <c r="B57" s="140" t="s">
        <v>339</v>
      </c>
      <c r="C57" s="35" t="s">
        <v>511</v>
      </c>
      <c r="D57" s="42"/>
      <c r="E57" s="42">
        <v>0</v>
      </c>
      <c r="F57" s="42">
        <f t="shared" si="2"/>
        <v>0</v>
      </c>
      <c r="G57" s="42">
        <v>0</v>
      </c>
      <c r="H57" s="42">
        <v>0</v>
      </c>
      <c r="I57" s="1019"/>
      <c r="L57" s="1011" t="e">
        <f>#REF!-'1.3.sz.mell.'!H57-'1.4.sz.mell.'!H57</f>
        <v>#REF!</v>
      </c>
    </row>
    <row r="58" spans="1:12" s="30" customFormat="1" ht="11.25" customHeight="1" x14ac:dyDescent="0.25">
      <c r="A58" s="31" t="s">
        <v>517</v>
      </c>
      <c r="B58" s="140" t="s">
        <v>340</v>
      </c>
      <c r="C58" s="35" t="s">
        <v>530</v>
      </c>
      <c r="D58" s="42"/>
      <c r="E58" s="42">
        <v>0</v>
      </c>
      <c r="F58" s="42">
        <f t="shared" si="2"/>
        <v>0</v>
      </c>
      <c r="G58" s="42">
        <v>0</v>
      </c>
      <c r="H58" s="42">
        <v>0</v>
      </c>
      <c r="I58" s="1019"/>
      <c r="L58" s="1011" t="e">
        <f>#REF!-'1.3.sz.mell.'!H58-'1.4.sz.mell.'!H58</f>
        <v>#REF!</v>
      </c>
    </row>
    <row r="59" spans="1:12" s="30" customFormat="1" ht="12" customHeight="1" x14ac:dyDescent="0.25">
      <c r="A59" s="31" t="s">
        <v>516</v>
      </c>
      <c r="B59" s="146" t="s">
        <v>513</v>
      </c>
      <c r="C59" s="38" t="s">
        <v>512</v>
      </c>
      <c r="D59" s="42"/>
      <c r="E59" s="42">
        <v>0</v>
      </c>
      <c r="F59" s="42">
        <f t="shared" si="2"/>
        <v>0</v>
      </c>
      <c r="G59" s="42">
        <v>0</v>
      </c>
      <c r="H59" s="42">
        <v>195172</v>
      </c>
      <c r="I59" s="1019"/>
      <c r="L59" s="1011" t="e">
        <f>#REF!-'1.3.sz.mell.'!H59-'1.4.sz.mell.'!H59</f>
        <v>#REF!</v>
      </c>
    </row>
    <row r="60" spans="1:12" s="30" customFormat="1" ht="12" customHeight="1" thickBot="1" x14ac:dyDescent="0.3">
      <c r="A60" s="31" t="s">
        <v>517</v>
      </c>
      <c r="B60" s="142" t="s">
        <v>520</v>
      </c>
      <c r="C60" s="38" t="s">
        <v>514</v>
      </c>
      <c r="D60" s="42"/>
      <c r="E60" s="42">
        <v>0</v>
      </c>
      <c r="F60" s="42">
        <f t="shared" si="2"/>
        <v>0</v>
      </c>
      <c r="G60" s="42">
        <v>0</v>
      </c>
      <c r="H60" s="42">
        <v>0</v>
      </c>
      <c r="I60" s="1019"/>
      <c r="L60" s="1011" t="e">
        <f>#REF!-'1.3.sz.mell.'!H60-'1.4.sz.mell.'!H60</f>
        <v>#REF!</v>
      </c>
    </row>
    <row r="61" spans="1:12" s="30" customFormat="1" ht="12" customHeight="1" thickBot="1" x14ac:dyDescent="0.3">
      <c r="A61" s="28" t="s">
        <v>85</v>
      </c>
      <c r="B61" s="139"/>
      <c r="C61" s="29" t="s">
        <v>86</v>
      </c>
      <c r="D61" s="18">
        <f>+D5+D12+D18+D24+D32+D43+D49+D55</f>
        <v>1195101519</v>
      </c>
      <c r="E61" s="18">
        <f t="shared" ref="E61:H61" si="10">+E5+E12+E18+E24+E32+E43+E49+E55</f>
        <v>1298486669</v>
      </c>
      <c r="F61" s="18">
        <f t="shared" si="10"/>
        <v>65963896</v>
      </c>
      <c r="G61" s="18">
        <f t="shared" si="10"/>
        <v>1364255393</v>
      </c>
      <c r="H61" s="18">
        <f t="shared" si="10"/>
        <v>1951106762</v>
      </c>
      <c r="I61" s="1015">
        <f t="shared" si="1"/>
        <v>143.01623962867487</v>
      </c>
      <c r="L61" s="1011" t="e">
        <f>#REF!-'1.3.sz.mell.'!H61-'1.4.sz.mell.'!H61</f>
        <v>#REF!</v>
      </c>
    </row>
    <row r="62" spans="1:12" s="30" customFormat="1" ht="12" customHeight="1" thickBot="1" x14ac:dyDescent="0.3">
      <c r="A62" s="45" t="s">
        <v>87</v>
      </c>
      <c r="B62" s="139" t="s">
        <v>342</v>
      </c>
      <c r="C62" s="39" t="s">
        <v>88</v>
      </c>
      <c r="D62" s="15">
        <f>SUM(D63:D65)</f>
        <v>0</v>
      </c>
      <c r="E62" s="15">
        <f t="shared" ref="E62:G62" si="11">SUM(E63:E65)</f>
        <v>0</v>
      </c>
      <c r="F62" s="15">
        <f t="shared" si="11"/>
        <v>0</v>
      </c>
      <c r="G62" s="15">
        <f t="shared" si="11"/>
        <v>0</v>
      </c>
      <c r="H62" s="15">
        <v>0</v>
      </c>
      <c r="I62" s="1012"/>
      <c r="L62" s="1011" t="e">
        <f>#REF!-'1.3.sz.mell.'!H62-'1.4.sz.mell.'!H62</f>
        <v>#REF!</v>
      </c>
    </row>
    <row r="63" spans="1:12" s="30" customFormat="1" ht="12" customHeight="1" x14ac:dyDescent="0.25">
      <c r="A63" s="31" t="s">
        <v>89</v>
      </c>
      <c r="B63" s="140" t="s">
        <v>343</v>
      </c>
      <c r="C63" s="32" t="s">
        <v>90</v>
      </c>
      <c r="D63" s="42"/>
      <c r="E63" s="42">
        <v>0</v>
      </c>
      <c r="F63" s="42">
        <f t="shared" si="2"/>
        <v>0</v>
      </c>
      <c r="G63" s="42">
        <v>0</v>
      </c>
      <c r="H63" s="42">
        <v>0</v>
      </c>
      <c r="I63" s="1019"/>
      <c r="L63" s="1011" t="e">
        <f>#REF!-'1.3.sz.mell.'!H63-'1.4.sz.mell.'!H63</f>
        <v>#REF!</v>
      </c>
    </row>
    <row r="64" spans="1:12" s="30" customFormat="1" ht="12" customHeight="1" x14ac:dyDescent="0.25">
      <c r="A64" s="34" t="s">
        <v>91</v>
      </c>
      <c r="B64" s="140" t="s">
        <v>344</v>
      </c>
      <c r="C64" s="35" t="s">
        <v>92</v>
      </c>
      <c r="D64" s="42"/>
      <c r="E64" s="42">
        <v>0</v>
      </c>
      <c r="F64" s="42">
        <f t="shared" si="2"/>
        <v>0</v>
      </c>
      <c r="G64" s="42">
        <v>0</v>
      </c>
      <c r="H64" s="42">
        <v>0</v>
      </c>
      <c r="I64" s="1019"/>
      <c r="L64" s="1011" t="e">
        <f>#REF!-'1.3.sz.mell.'!H64-'1.4.sz.mell.'!H64</f>
        <v>#REF!</v>
      </c>
    </row>
    <row r="65" spans="1:12" s="30" customFormat="1" ht="12" customHeight="1" thickBot="1" x14ac:dyDescent="0.3">
      <c r="A65" s="37" t="s">
        <v>93</v>
      </c>
      <c r="B65" s="140" t="s">
        <v>345</v>
      </c>
      <c r="C65" s="46" t="s">
        <v>94</v>
      </c>
      <c r="D65" s="42"/>
      <c r="E65" s="42">
        <v>0</v>
      </c>
      <c r="F65" s="42">
        <f t="shared" si="2"/>
        <v>0</v>
      </c>
      <c r="G65" s="42">
        <v>0</v>
      </c>
      <c r="H65" s="42">
        <v>0</v>
      </c>
      <c r="I65" s="1019"/>
      <c r="L65" s="1011" t="e">
        <f>#REF!-'1.3.sz.mell.'!H65-'1.4.sz.mell.'!H65</f>
        <v>#REF!</v>
      </c>
    </row>
    <row r="66" spans="1:12" s="30" customFormat="1" ht="12" customHeight="1" thickBot="1" x14ac:dyDescent="0.3">
      <c r="A66" s="45" t="s">
        <v>95</v>
      </c>
      <c r="B66" s="139" t="s">
        <v>346</v>
      </c>
      <c r="C66" s="39" t="s">
        <v>96</v>
      </c>
      <c r="D66" s="15">
        <f>SUM(D67:D70)</f>
        <v>0</v>
      </c>
      <c r="E66" s="15">
        <v>0</v>
      </c>
      <c r="F66" s="15">
        <f t="shared" si="2"/>
        <v>0</v>
      </c>
      <c r="G66" s="15">
        <v>0</v>
      </c>
      <c r="H66" s="15">
        <v>0</v>
      </c>
      <c r="I66" s="1012"/>
      <c r="L66" s="1011" t="e">
        <f>#REF!-'1.3.sz.mell.'!H66-'1.4.sz.mell.'!H66</f>
        <v>#REF!</v>
      </c>
    </row>
    <row r="67" spans="1:12" s="30" customFormat="1" ht="12" customHeight="1" x14ac:dyDescent="0.25">
      <c r="A67" s="31" t="s">
        <v>97</v>
      </c>
      <c r="B67" s="140" t="s">
        <v>347</v>
      </c>
      <c r="C67" s="32" t="s">
        <v>98</v>
      </c>
      <c r="D67" s="42"/>
      <c r="E67" s="42">
        <v>0</v>
      </c>
      <c r="F67" s="42">
        <f t="shared" si="2"/>
        <v>0</v>
      </c>
      <c r="G67" s="42">
        <v>0</v>
      </c>
      <c r="H67" s="42">
        <v>0</v>
      </c>
      <c r="I67" s="1019"/>
      <c r="L67" s="1011" t="e">
        <f>#REF!-'1.3.sz.mell.'!H67-'1.4.sz.mell.'!H67</f>
        <v>#REF!</v>
      </c>
    </row>
    <row r="68" spans="1:12" s="30" customFormat="1" ht="12" customHeight="1" x14ac:dyDescent="0.25">
      <c r="A68" s="34" t="s">
        <v>99</v>
      </c>
      <c r="B68" s="140" t="s">
        <v>348</v>
      </c>
      <c r="C68" s="35" t="s">
        <v>100</v>
      </c>
      <c r="D68" s="42"/>
      <c r="E68" s="42">
        <v>0</v>
      </c>
      <c r="F68" s="42">
        <f t="shared" si="2"/>
        <v>0</v>
      </c>
      <c r="G68" s="42">
        <v>0</v>
      </c>
      <c r="H68" s="42">
        <v>0</v>
      </c>
      <c r="I68" s="1019"/>
      <c r="L68" s="1011" t="e">
        <f>#REF!-'1.3.sz.mell.'!H68-'1.4.sz.mell.'!H68</f>
        <v>#REF!</v>
      </c>
    </row>
    <row r="69" spans="1:12" s="30" customFormat="1" ht="12" customHeight="1" x14ac:dyDescent="0.25">
      <c r="A69" s="34" t="s">
        <v>101</v>
      </c>
      <c r="B69" s="140" t="s">
        <v>349</v>
      </c>
      <c r="C69" s="35" t="s">
        <v>102</v>
      </c>
      <c r="D69" s="42"/>
      <c r="E69" s="42">
        <v>0</v>
      </c>
      <c r="F69" s="42">
        <f t="shared" si="2"/>
        <v>0</v>
      </c>
      <c r="G69" s="42">
        <v>0</v>
      </c>
      <c r="H69" s="42">
        <v>0</v>
      </c>
      <c r="I69" s="1019"/>
      <c r="L69" s="1011" t="e">
        <f>#REF!-'1.3.sz.mell.'!H69-'1.4.sz.mell.'!H69</f>
        <v>#REF!</v>
      </c>
    </row>
    <row r="70" spans="1:12" s="30" customFormat="1" ht="12" customHeight="1" thickBot="1" x14ac:dyDescent="0.3">
      <c r="A70" s="37" t="s">
        <v>103</v>
      </c>
      <c r="B70" s="140" t="s">
        <v>350</v>
      </c>
      <c r="C70" s="38" t="s">
        <v>104</v>
      </c>
      <c r="D70" s="42"/>
      <c r="E70" s="42">
        <v>0</v>
      </c>
      <c r="F70" s="42">
        <f t="shared" si="2"/>
        <v>0</v>
      </c>
      <c r="G70" s="42">
        <v>0</v>
      </c>
      <c r="H70" s="42">
        <v>0</v>
      </c>
      <c r="I70" s="1019"/>
      <c r="L70" s="1011" t="e">
        <f>#REF!-'1.3.sz.mell.'!H70-'1.4.sz.mell.'!H70</f>
        <v>#REF!</v>
      </c>
    </row>
    <row r="71" spans="1:12" s="30" customFormat="1" ht="12" customHeight="1" thickBot="1" x14ac:dyDescent="0.3">
      <c r="A71" s="45" t="s">
        <v>105</v>
      </c>
      <c r="B71" s="139" t="s">
        <v>351</v>
      </c>
      <c r="C71" s="39" t="s">
        <v>106</v>
      </c>
      <c r="D71" s="15">
        <f>SUM(D72:D73)</f>
        <v>231599046.40000001</v>
      </c>
      <c r="E71" s="15">
        <f t="shared" ref="E71:H71" si="12">SUM(E72:E73)</f>
        <v>231599046</v>
      </c>
      <c r="F71" s="15">
        <f t="shared" si="12"/>
        <v>0</v>
      </c>
      <c r="G71" s="15">
        <f t="shared" si="12"/>
        <v>231599046</v>
      </c>
      <c r="H71" s="15">
        <f t="shared" si="12"/>
        <v>231599046</v>
      </c>
      <c r="I71" s="1012">
        <f t="shared" ref="I71:I86" si="13">H71/G71*100</f>
        <v>100</v>
      </c>
      <c r="L71" s="1011" t="e">
        <f>#REF!-'1.3.sz.mell.'!H71-'1.4.sz.mell.'!H71</f>
        <v>#REF!</v>
      </c>
    </row>
    <row r="72" spans="1:12" s="30" customFormat="1" ht="12" customHeight="1" x14ac:dyDescent="0.25">
      <c r="A72" s="31" t="s">
        <v>107</v>
      </c>
      <c r="B72" s="140" t="s">
        <v>352</v>
      </c>
      <c r="C72" s="32" t="s">
        <v>108</v>
      </c>
      <c r="D72" s="42">
        <v>231599046.40000001</v>
      </c>
      <c r="E72" s="42">
        <v>231599046</v>
      </c>
      <c r="F72" s="42">
        <f t="shared" ref="F72:F84" si="14">G72-E72</f>
        <v>0</v>
      </c>
      <c r="G72" s="42">
        <v>231599046</v>
      </c>
      <c r="H72" s="42">
        <v>231599046</v>
      </c>
      <c r="I72" s="1019">
        <f t="shared" si="13"/>
        <v>100</v>
      </c>
      <c r="L72" s="1011" t="e">
        <f>#REF!-'1.3.sz.mell.'!H72-'1.4.sz.mell.'!H72</f>
        <v>#REF!</v>
      </c>
    </row>
    <row r="73" spans="1:12" s="30" customFormat="1" ht="12" customHeight="1" thickBot="1" x14ac:dyDescent="0.3">
      <c r="A73" s="37" t="s">
        <v>109</v>
      </c>
      <c r="B73" s="140" t="s">
        <v>353</v>
      </c>
      <c r="C73" s="38" t="s">
        <v>110</v>
      </c>
      <c r="D73" s="42"/>
      <c r="E73" s="42">
        <v>0</v>
      </c>
      <c r="F73" s="42">
        <f t="shared" si="14"/>
        <v>0</v>
      </c>
      <c r="G73" s="42">
        <v>0</v>
      </c>
      <c r="H73" s="42">
        <v>0</v>
      </c>
      <c r="I73" s="1019"/>
      <c r="L73" s="1011" t="e">
        <f>#REF!-'1.3.sz.mell.'!H73-'1.4.sz.mell.'!H73</f>
        <v>#REF!</v>
      </c>
    </row>
    <row r="74" spans="1:12" s="30" customFormat="1" ht="12" customHeight="1" thickBot="1" x14ac:dyDescent="0.3">
      <c r="A74" s="45" t="s">
        <v>111</v>
      </c>
      <c r="B74" s="139"/>
      <c r="C74" s="39" t="s">
        <v>112</v>
      </c>
      <c r="D74" s="15">
        <f>SUM(D75:D77)</f>
        <v>0</v>
      </c>
      <c r="E74" s="15">
        <f t="shared" ref="E74:H74" si="15">SUM(E75:E77)</f>
        <v>0</v>
      </c>
      <c r="F74" s="15">
        <f t="shared" si="15"/>
        <v>0</v>
      </c>
      <c r="G74" s="15">
        <f t="shared" si="15"/>
        <v>0</v>
      </c>
      <c r="H74" s="15">
        <f t="shared" si="15"/>
        <v>29967403</v>
      </c>
      <c r="I74" s="1012"/>
      <c r="L74" s="1011" t="e">
        <f>#REF!-'1.3.sz.mell.'!H74-'1.4.sz.mell.'!H74</f>
        <v>#REF!</v>
      </c>
    </row>
    <row r="75" spans="1:12" s="30" customFormat="1" ht="12" customHeight="1" x14ac:dyDescent="0.25">
      <c r="A75" s="31" t="s">
        <v>522</v>
      </c>
      <c r="B75" s="140" t="s">
        <v>354</v>
      </c>
      <c r="C75" s="32" t="s">
        <v>113</v>
      </c>
      <c r="D75" s="42"/>
      <c r="E75" s="42">
        <v>0</v>
      </c>
      <c r="F75" s="42">
        <f t="shared" si="14"/>
        <v>0</v>
      </c>
      <c r="G75" s="42">
        <v>0</v>
      </c>
      <c r="H75" s="42">
        <v>29967403</v>
      </c>
      <c r="I75" s="1019"/>
      <c r="L75" s="1011" t="e">
        <f>#REF!-'1.3.sz.mell.'!H75-'1.4.sz.mell.'!H75</f>
        <v>#REF!</v>
      </c>
    </row>
    <row r="76" spans="1:12" s="30" customFormat="1" ht="12" customHeight="1" x14ac:dyDescent="0.25">
      <c r="A76" s="34" t="s">
        <v>523</v>
      </c>
      <c r="B76" s="141" t="s">
        <v>355</v>
      </c>
      <c r="C76" s="35" t="s">
        <v>114</v>
      </c>
      <c r="D76" s="42"/>
      <c r="E76" s="42">
        <v>0</v>
      </c>
      <c r="F76" s="42">
        <f t="shared" si="14"/>
        <v>0</v>
      </c>
      <c r="G76" s="42">
        <v>0</v>
      </c>
      <c r="H76" s="42">
        <v>0</v>
      </c>
      <c r="I76" s="1019"/>
      <c r="L76" s="1011" t="e">
        <f>#REF!-'1.3.sz.mell.'!H76-'1.4.sz.mell.'!H76</f>
        <v>#REF!</v>
      </c>
    </row>
    <row r="77" spans="1:12" s="30" customFormat="1" ht="12" customHeight="1" thickBot="1" x14ac:dyDescent="0.3">
      <c r="A77" s="37" t="s">
        <v>524</v>
      </c>
      <c r="B77" s="142" t="s">
        <v>521</v>
      </c>
      <c r="C77" s="38" t="s">
        <v>565</v>
      </c>
      <c r="D77" s="42"/>
      <c r="E77" s="42">
        <v>0</v>
      </c>
      <c r="F77" s="42">
        <f t="shared" si="14"/>
        <v>0</v>
      </c>
      <c r="G77" s="42">
        <v>0</v>
      </c>
      <c r="H77" s="42">
        <v>0</v>
      </c>
      <c r="I77" s="1019"/>
      <c r="L77" s="1011" t="e">
        <f>#REF!-'1.3.sz.mell.'!H77-'1.4.sz.mell.'!H77</f>
        <v>#REF!</v>
      </c>
    </row>
    <row r="78" spans="1:12" s="30" customFormat="1" ht="12" customHeight="1" thickBot="1" x14ac:dyDescent="0.3">
      <c r="A78" s="45" t="s">
        <v>115</v>
      </c>
      <c r="B78" s="139" t="s">
        <v>356</v>
      </c>
      <c r="C78" s="39" t="s">
        <v>116</v>
      </c>
      <c r="D78" s="15">
        <f>SUM(D79:D82)</f>
        <v>0</v>
      </c>
      <c r="E78" s="15">
        <v>0</v>
      </c>
      <c r="F78" s="15">
        <f t="shared" si="14"/>
        <v>0</v>
      </c>
      <c r="G78" s="15">
        <v>0</v>
      </c>
      <c r="H78" s="15">
        <v>0</v>
      </c>
      <c r="I78" s="1012"/>
      <c r="L78" s="1011" t="e">
        <f>#REF!-'1.3.sz.mell.'!H78-'1.4.sz.mell.'!H78</f>
        <v>#REF!</v>
      </c>
    </row>
    <row r="79" spans="1:12" s="30" customFormat="1" ht="12" customHeight="1" x14ac:dyDescent="0.25">
      <c r="A79" s="47" t="s">
        <v>525</v>
      </c>
      <c r="B79" s="140" t="s">
        <v>357</v>
      </c>
      <c r="C79" s="32" t="s">
        <v>566</v>
      </c>
      <c r="D79" s="42"/>
      <c r="E79" s="42">
        <v>0</v>
      </c>
      <c r="F79" s="42">
        <f t="shared" si="14"/>
        <v>0</v>
      </c>
      <c r="G79" s="42">
        <v>0</v>
      </c>
      <c r="H79" s="42">
        <v>0</v>
      </c>
      <c r="I79" s="1019"/>
      <c r="L79" s="1011" t="e">
        <f>#REF!-'1.3.sz.mell.'!H79-'1.4.sz.mell.'!H79</f>
        <v>#REF!</v>
      </c>
    </row>
    <row r="80" spans="1:12" s="30" customFormat="1" ht="12" customHeight="1" x14ac:dyDescent="0.25">
      <c r="A80" s="48" t="s">
        <v>526</v>
      </c>
      <c r="B80" s="140" t="s">
        <v>358</v>
      </c>
      <c r="C80" s="35" t="s">
        <v>567</v>
      </c>
      <c r="D80" s="42"/>
      <c r="E80" s="42">
        <v>0</v>
      </c>
      <c r="F80" s="42">
        <f t="shared" si="14"/>
        <v>0</v>
      </c>
      <c r="G80" s="42">
        <v>0</v>
      </c>
      <c r="H80" s="42">
        <v>0</v>
      </c>
      <c r="I80" s="1019"/>
      <c r="L80" s="1011" t="e">
        <f>#REF!-'1.3.sz.mell.'!H80-'1.4.sz.mell.'!H80</f>
        <v>#REF!</v>
      </c>
    </row>
    <row r="81" spans="1:12" s="30" customFormat="1" ht="12" customHeight="1" x14ac:dyDescent="0.25">
      <c r="A81" s="48" t="s">
        <v>527</v>
      </c>
      <c r="B81" s="140" t="s">
        <v>359</v>
      </c>
      <c r="C81" s="35" t="s">
        <v>568</v>
      </c>
      <c r="D81" s="42"/>
      <c r="E81" s="42">
        <v>0</v>
      </c>
      <c r="F81" s="42">
        <f t="shared" si="14"/>
        <v>0</v>
      </c>
      <c r="G81" s="42">
        <v>0</v>
      </c>
      <c r="H81" s="42">
        <v>0</v>
      </c>
      <c r="I81" s="1019"/>
      <c r="L81" s="1011" t="e">
        <f>#REF!-'1.3.sz.mell.'!H81-'1.4.sz.mell.'!H81</f>
        <v>#REF!</v>
      </c>
    </row>
    <row r="82" spans="1:12" s="30" customFormat="1" ht="12" customHeight="1" thickBot="1" x14ac:dyDescent="0.3">
      <c r="A82" s="49" t="s">
        <v>528</v>
      </c>
      <c r="B82" s="140" t="s">
        <v>360</v>
      </c>
      <c r="C82" s="38" t="s">
        <v>569</v>
      </c>
      <c r="D82" s="42"/>
      <c r="E82" s="42">
        <v>0</v>
      </c>
      <c r="F82" s="42">
        <f t="shared" si="14"/>
        <v>0</v>
      </c>
      <c r="G82" s="42">
        <v>0</v>
      </c>
      <c r="H82" s="42">
        <v>0</v>
      </c>
      <c r="I82" s="1019"/>
      <c r="L82" s="1011" t="e">
        <f>#REF!-'1.3.sz.mell.'!H82-'1.4.sz.mell.'!H82</f>
        <v>#REF!</v>
      </c>
    </row>
    <row r="83" spans="1:12" s="30" customFormat="1" ht="13.5" customHeight="1" thickBot="1" x14ac:dyDescent="0.3">
      <c r="A83" s="45" t="s">
        <v>117</v>
      </c>
      <c r="B83" s="139" t="s">
        <v>361</v>
      </c>
      <c r="C83" s="39" t="s">
        <v>118</v>
      </c>
      <c r="D83" s="50"/>
      <c r="E83" s="50">
        <v>0</v>
      </c>
      <c r="F83" s="50">
        <f t="shared" si="14"/>
        <v>0</v>
      </c>
      <c r="G83" s="50">
        <v>0</v>
      </c>
      <c r="H83" s="50">
        <v>0</v>
      </c>
      <c r="I83" s="1021"/>
      <c r="L83" s="1011" t="e">
        <f>#REF!-'1.3.sz.mell.'!H83-'1.4.sz.mell.'!H83</f>
        <v>#REF!</v>
      </c>
    </row>
    <row r="84" spans="1:12" s="30" customFormat="1" ht="13.5" customHeight="1" thickBot="1" x14ac:dyDescent="0.3">
      <c r="A84" s="348" t="s">
        <v>180</v>
      </c>
      <c r="B84" s="139"/>
      <c r="C84" s="39" t="s">
        <v>591</v>
      </c>
      <c r="D84" s="50"/>
      <c r="E84" s="50">
        <v>0</v>
      </c>
      <c r="F84" s="50">
        <f t="shared" si="14"/>
        <v>0</v>
      </c>
      <c r="G84" s="50">
        <v>0</v>
      </c>
      <c r="H84" s="50">
        <v>0</v>
      </c>
      <c r="I84" s="1021"/>
      <c r="L84" s="1011" t="e">
        <f>#REF!-'1.3.sz.mell.'!H84-'1.4.sz.mell.'!H84</f>
        <v>#REF!</v>
      </c>
    </row>
    <row r="85" spans="1:12" s="30" customFormat="1" ht="15.75" customHeight="1" thickBot="1" x14ac:dyDescent="0.3">
      <c r="A85" s="348" t="s">
        <v>183</v>
      </c>
      <c r="B85" s="139" t="s">
        <v>341</v>
      </c>
      <c r="C85" s="51" t="s">
        <v>120</v>
      </c>
      <c r="D85" s="18">
        <f>+D62+D66+D71+D74+D78+D83</f>
        <v>231599046.40000001</v>
      </c>
      <c r="E85" s="18">
        <f t="shared" ref="E85:H85" si="16">+E62+E66+E71+E74+E78+E83</f>
        <v>231599046</v>
      </c>
      <c r="F85" s="18">
        <f t="shared" si="16"/>
        <v>0</v>
      </c>
      <c r="G85" s="18">
        <f t="shared" si="16"/>
        <v>231599046</v>
      </c>
      <c r="H85" s="18">
        <f t="shared" si="16"/>
        <v>261566449</v>
      </c>
      <c r="I85" s="1015">
        <f t="shared" si="13"/>
        <v>112.93934647727349</v>
      </c>
      <c r="L85" s="1011" t="e">
        <f>#REF!-'1.3.sz.mell.'!H85-'1.4.sz.mell.'!H85</f>
        <v>#REF!</v>
      </c>
    </row>
    <row r="86" spans="1:12" s="30" customFormat="1" ht="16.5" customHeight="1" thickBot="1" x14ac:dyDescent="0.3">
      <c r="A86" s="348" t="s">
        <v>186</v>
      </c>
      <c r="B86" s="143"/>
      <c r="C86" s="52" t="s">
        <v>122</v>
      </c>
      <c r="D86" s="18">
        <f>+D61+D85</f>
        <v>1426700565.4000001</v>
      </c>
      <c r="E86" s="18">
        <f t="shared" ref="E86:H86" si="17">+E61+E85</f>
        <v>1530085715</v>
      </c>
      <c r="F86" s="18">
        <f t="shared" si="17"/>
        <v>65963896</v>
      </c>
      <c r="G86" s="18">
        <f t="shared" si="17"/>
        <v>1595854439</v>
      </c>
      <c r="H86" s="18">
        <f t="shared" si="17"/>
        <v>2212673211</v>
      </c>
      <c r="I86" s="1015">
        <f t="shared" si="13"/>
        <v>138.65131787248174</v>
      </c>
      <c r="L86" s="1011" t="e">
        <f>#REF!-'1.3.sz.mell.'!H86-'1.4.sz.mell.'!H86</f>
        <v>#REF!</v>
      </c>
    </row>
    <row r="87" spans="1:12" s="30" customFormat="1" x14ac:dyDescent="0.25">
      <c r="A87" s="75"/>
      <c r="B87" s="53"/>
      <c r="C87" s="76"/>
      <c r="D87" s="77"/>
      <c r="E87" s="77"/>
      <c r="F87" s="77"/>
      <c r="G87" s="77">
        <v>0</v>
      </c>
      <c r="H87" s="77"/>
      <c r="I87" s="1038"/>
      <c r="L87" s="1011" t="e">
        <f>#REF!-'1.3.sz.mell.'!H87-'1.4.sz.mell.'!H87</f>
        <v>#REF!</v>
      </c>
    </row>
    <row r="88" spans="1:12" ht="16.5" customHeight="1" x14ac:dyDescent="0.3">
      <c r="A88" s="1043" t="s">
        <v>123</v>
      </c>
      <c r="B88" s="1043"/>
      <c r="C88" s="1043"/>
      <c r="D88" s="1043"/>
      <c r="E88" s="372"/>
      <c r="F88" s="372"/>
      <c r="G88" s="19"/>
      <c r="H88" s="19"/>
      <c r="I88" s="1035"/>
      <c r="L88" s="1011" t="e">
        <f>#REF!-'1.3.sz.mell.'!H88-'1.4.sz.mell.'!H88</f>
        <v>#REF!</v>
      </c>
    </row>
    <row r="89" spans="1:12" ht="16.5" customHeight="1" thickBot="1" x14ac:dyDescent="0.35">
      <c r="A89" s="1044" t="s">
        <v>124</v>
      </c>
      <c r="B89" s="1044"/>
      <c r="C89" s="1044"/>
      <c r="D89" s="20"/>
      <c r="E89" s="20"/>
      <c r="F89" s="20"/>
      <c r="G89" s="20"/>
      <c r="H89" s="20"/>
      <c r="I89" s="1036"/>
      <c r="L89" s="1011" t="e">
        <f>#REF!-'1.3.sz.mell.'!H89-'1.4.sz.mell.'!H89</f>
        <v>#REF!</v>
      </c>
    </row>
    <row r="90" spans="1:12" ht="46.2" thickBot="1" x14ac:dyDescent="0.35">
      <c r="A90" s="21" t="s">
        <v>4</v>
      </c>
      <c r="B90" s="132" t="s">
        <v>266</v>
      </c>
      <c r="C90" s="22" t="s">
        <v>125</v>
      </c>
      <c r="D90" s="371" t="s">
        <v>625</v>
      </c>
      <c r="E90" s="23" t="s">
        <v>1254</v>
      </c>
      <c r="F90" s="371" t="s">
        <v>652</v>
      </c>
      <c r="G90" s="23" t="s">
        <v>653</v>
      </c>
      <c r="H90" s="23" t="s">
        <v>1585</v>
      </c>
      <c r="I90" s="1037" t="s">
        <v>1626</v>
      </c>
      <c r="L90" s="1011" t="e">
        <f>#REF!-'1.3.sz.mell.'!H90-'1.4.sz.mell.'!H90</f>
        <v>#REF!</v>
      </c>
    </row>
    <row r="91" spans="1:12" s="27" customFormat="1" ht="12" customHeight="1" thickBot="1" x14ac:dyDescent="0.3">
      <c r="A91" s="14">
        <v>1</v>
      </c>
      <c r="B91" s="14">
        <v>2</v>
      </c>
      <c r="C91" s="54">
        <v>2</v>
      </c>
      <c r="D91" s="55">
        <v>3</v>
      </c>
      <c r="E91" s="55">
        <v>3</v>
      </c>
      <c r="F91" s="55">
        <v>3</v>
      </c>
      <c r="G91" s="55">
        <v>3</v>
      </c>
      <c r="H91" s="55">
        <v>6</v>
      </c>
      <c r="I91" s="1039">
        <v>6</v>
      </c>
      <c r="L91" s="1011" t="e">
        <f>#REF!-'1.3.sz.mell.'!H91-'1.4.sz.mell.'!H91</f>
        <v>#REF!</v>
      </c>
    </row>
    <row r="92" spans="1:12" ht="12" customHeight="1" thickBot="1" x14ac:dyDescent="0.35">
      <c r="A92" s="56" t="s">
        <v>6</v>
      </c>
      <c r="B92" s="144"/>
      <c r="C92" s="57" t="s">
        <v>126</v>
      </c>
      <c r="D92" s="58">
        <f>SUM(D93:D97)</f>
        <v>1293719857</v>
      </c>
      <c r="E92" s="58">
        <f t="shared" ref="E92:H92" si="18">SUM(E93:E97)</f>
        <v>1300990465</v>
      </c>
      <c r="F92" s="58">
        <f t="shared" si="18"/>
        <v>37579714</v>
      </c>
      <c r="G92" s="58">
        <f t="shared" si="18"/>
        <v>1338570179</v>
      </c>
      <c r="H92" s="58">
        <f t="shared" si="18"/>
        <v>1331980741</v>
      </c>
      <c r="I92" s="1022">
        <f t="shared" ref="I92:I135" si="19">H92/G92*100</f>
        <v>99.50772562370075</v>
      </c>
      <c r="L92" s="1011" t="e">
        <f>#REF!-'1.3.sz.mell.'!H92-'1.4.sz.mell.'!H92</f>
        <v>#REF!</v>
      </c>
    </row>
    <row r="93" spans="1:12" ht="12" customHeight="1" x14ac:dyDescent="0.3">
      <c r="A93" s="59" t="s">
        <v>8</v>
      </c>
      <c r="B93" s="145" t="s">
        <v>267</v>
      </c>
      <c r="C93" s="60" t="s">
        <v>127</v>
      </c>
      <c r="D93" s="61">
        <v>563166000</v>
      </c>
      <c r="E93" s="61">
        <v>566332246</v>
      </c>
      <c r="F93" s="61">
        <f t="shared" ref="F93:F133" si="20">G93-E93</f>
        <v>1981859</v>
      </c>
      <c r="G93" s="61">
        <v>568314105</v>
      </c>
      <c r="H93" s="61">
        <v>554679045</v>
      </c>
      <c r="I93" s="1023">
        <f t="shared" si="19"/>
        <v>97.600788036045657</v>
      </c>
      <c r="L93" s="1011" t="e">
        <f>#REF!-'1.3.sz.mell.'!H93-'1.4.sz.mell.'!H93</f>
        <v>#REF!</v>
      </c>
    </row>
    <row r="94" spans="1:12" ht="12" customHeight="1" x14ac:dyDescent="0.3">
      <c r="A94" s="34" t="s">
        <v>10</v>
      </c>
      <c r="B94" s="141" t="s">
        <v>268</v>
      </c>
      <c r="C94" s="4" t="s">
        <v>128</v>
      </c>
      <c r="D94" s="36">
        <v>120111000</v>
      </c>
      <c r="E94" s="36">
        <v>121256412</v>
      </c>
      <c r="F94" s="36">
        <f t="shared" si="20"/>
        <v>3452200</v>
      </c>
      <c r="G94" s="36">
        <v>124708612</v>
      </c>
      <c r="H94" s="36">
        <v>118064743</v>
      </c>
      <c r="I94" s="1014">
        <f t="shared" si="19"/>
        <v>94.672485810362488</v>
      </c>
      <c r="L94" s="1011" t="e">
        <f>#REF!-'1.3.sz.mell.'!H94-'1.4.sz.mell.'!H94</f>
        <v>#REF!</v>
      </c>
    </row>
    <row r="95" spans="1:12" ht="12" customHeight="1" x14ac:dyDescent="0.3">
      <c r="A95" s="34" t="s">
        <v>12</v>
      </c>
      <c r="B95" s="141" t="s">
        <v>269</v>
      </c>
      <c r="C95" s="4" t="s">
        <v>129</v>
      </c>
      <c r="D95" s="40">
        <v>502730000</v>
      </c>
      <c r="E95" s="40">
        <v>479641471</v>
      </c>
      <c r="F95" s="40">
        <f t="shared" si="20"/>
        <v>4344549</v>
      </c>
      <c r="G95" s="40">
        <v>483986020</v>
      </c>
      <c r="H95" s="40">
        <v>481685499</v>
      </c>
      <c r="I95" s="1017">
        <f t="shared" si="19"/>
        <v>99.524672014286693</v>
      </c>
      <c r="L95" s="1011" t="e">
        <f>#REF!-'1.3.sz.mell.'!H95-'1.4.sz.mell.'!H95</f>
        <v>#REF!</v>
      </c>
    </row>
    <row r="96" spans="1:12" ht="12" customHeight="1" x14ac:dyDescent="0.3">
      <c r="A96" s="34" t="s">
        <v>13</v>
      </c>
      <c r="B96" s="141" t="s">
        <v>270</v>
      </c>
      <c r="C96" s="62" t="s">
        <v>130</v>
      </c>
      <c r="D96" s="40">
        <v>460000</v>
      </c>
      <c r="E96" s="40">
        <v>460000</v>
      </c>
      <c r="F96" s="40">
        <f t="shared" si="20"/>
        <v>2259000</v>
      </c>
      <c r="G96" s="40">
        <v>2719000</v>
      </c>
      <c r="H96" s="40">
        <v>2684205</v>
      </c>
      <c r="I96" s="1017">
        <f t="shared" si="19"/>
        <v>98.720301581463772</v>
      </c>
      <c r="L96" s="1011" t="e">
        <f>#REF!-'1.3.sz.mell.'!H96-'1.4.sz.mell.'!H96</f>
        <v>#REF!</v>
      </c>
    </row>
    <row r="97" spans="1:12" ht="12" customHeight="1" thickBot="1" x14ac:dyDescent="0.35">
      <c r="A97" s="34" t="s">
        <v>131</v>
      </c>
      <c r="B97" s="148" t="s">
        <v>271</v>
      </c>
      <c r="C97" s="63" t="s">
        <v>132</v>
      </c>
      <c r="D97" s="40">
        <v>107252857</v>
      </c>
      <c r="E97" s="40">
        <v>133300336</v>
      </c>
      <c r="F97" s="40">
        <f t="shared" si="20"/>
        <v>25542106</v>
      </c>
      <c r="G97" s="40">
        <v>158842442</v>
      </c>
      <c r="H97" s="40">
        <v>174867249</v>
      </c>
      <c r="I97" s="1017">
        <f t="shared" si="19"/>
        <v>110.08849196614592</v>
      </c>
      <c r="L97" s="1011" t="e">
        <f>#REF!-'1.3.sz.mell.'!H97-'1.4.sz.mell.'!H97</f>
        <v>#REF!</v>
      </c>
    </row>
    <row r="98" spans="1:12" ht="12" customHeight="1" thickBot="1" x14ac:dyDescent="0.35">
      <c r="A98" s="28" t="s">
        <v>17</v>
      </c>
      <c r="B98" s="139" t="s">
        <v>275</v>
      </c>
      <c r="C98" s="8" t="s">
        <v>570</v>
      </c>
      <c r="D98" s="15">
        <f>+D99+D101+D100</f>
        <v>19267457</v>
      </c>
      <c r="E98" s="15">
        <f t="shared" ref="E98:H98" si="21">+E99+E101+E100</f>
        <v>64958617</v>
      </c>
      <c r="F98" s="15">
        <f t="shared" si="21"/>
        <v>24552172</v>
      </c>
      <c r="G98" s="15">
        <f t="shared" si="21"/>
        <v>89510789</v>
      </c>
      <c r="H98" s="15">
        <f t="shared" si="21"/>
        <v>0</v>
      </c>
      <c r="I98" s="1012">
        <f t="shared" si="19"/>
        <v>0</v>
      </c>
      <c r="L98" s="1011" t="e">
        <f>#REF!-'1.3.sz.mell.'!H98-'1.4.sz.mell.'!H98</f>
        <v>#REF!</v>
      </c>
    </row>
    <row r="99" spans="1:12" ht="12" customHeight="1" x14ac:dyDescent="0.3">
      <c r="A99" s="31" t="s">
        <v>362</v>
      </c>
      <c r="B99" s="140" t="s">
        <v>275</v>
      </c>
      <c r="C99" s="6" t="s">
        <v>138</v>
      </c>
      <c r="D99" s="33">
        <v>15077457</v>
      </c>
      <c r="E99" s="33">
        <v>54847941</v>
      </c>
      <c r="F99" s="33">
        <f>G99-E99</f>
        <v>24234722</v>
      </c>
      <c r="G99" s="33">
        <v>79082663</v>
      </c>
      <c r="H99" s="33">
        <v>0</v>
      </c>
      <c r="I99" s="1013">
        <f t="shared" si="19"/>
        <v>0</v>
      </c>
      <c r="L99" s="1011" t="e">
        <f>#REF!-'1.3.sz.mell.'!H99-'1.4.sz.mell.'!H99</f>
        <v>#REF!</v>
      </c>
    </row>
    <row r="100" spans="1:12" ht="12" customHeight="1" x14ac:dyDescent="0.3">
      <c r="A100" s="31" t="s">
        <v>363</v>
      </c>
      <c r="B100" s="146" t="s">
        <v>275</v>
      </c>
      <c r="C100" s="151" t="s">
        <v>532</v>
      </c>
      <c r="D100" s="137">
        <v>4190000</v>
      </c>
      <c r="E100" s="137">
        <v>10110676</v>
      </c>
      <c r="F100" s="137">
        <f t="shared" si="20"/>
        <v>317450</v>
      </c>
      <c r="G100" s="137">
        <v>10428126</v>
      </c>
      <c r="H100" s="137">
        <v>0</v>
      </c>
      <c r="I100" s="1024">
        <f t="shared" si="19"/>
        <v>0</v>
      </c>
      <c r="L100" s="1011" t="e">
        <f>#REF!-'1.3.sz.mell.'!H100-'1.4.sz.mell.'!H100</f>
        <v>#REF!</v>
      </c>
    </row>
    <row r="101" spans="1:12" ht="12" customHeight="1" thickBot="1" x14ac:dyDescent="0.35">
      <c r="A101" s="31" t="s">
        <v>364</v>
      </c>
      <c r="B101" s="142" t="s">
        <v>275</v>
      </c>
      <c r="C101" s="66" t="s">
        <v>531</v>
      </c>
      <c r="D101" s="40"/>
      <c r="E101" s="40">
        <v>0</v>
      </c>
      <c r="F101" s="40">
        <f t="shared" si="20"/>
        <v>0</v>
      </c>
      <c r="G101" s="40">
        <v>0</v>
      </c>
      <c r="H101" s="40">
        <v>0</v>
      </c>
      <c r="I101" s="1017"/>
      <c r="L101" s="1011" t="e">
        <f>#REF!-'1.3.sz.mell.'!H101-'1.4.sz.mell.'!H101</f>
        <v>#REF!</v>
      </c>
    </row>
    <row r="102" spans="1:12" ht="12" customHeight="1" thickBot="1" x14ac:dyDescent="0.35">
      <c r="A102" s="28" t="s">
        <v>29</v>
      </c>
      <c r="B102" s="139"/>
      <c r="C102" s="65" t="s">
        <v>573</v>
      </c>
      <c r="D102" s="15">
        <f>+D103+D105+D107</f>
        <v>83683000</v>
      </c>
      <c r="E102" s="15">
        <f t="shared" ref="E102:H102" si="22">+E103+E105+E107</f>
        <v>134106382</v>
      </c>
      <c r="F102" s="15">
        <f t="shared" si="22"/>
        <v>3636838</v>
      </c>
      <c r="G102" s="15">
        <f t="shared" si="22"/>
        <v>137743220</v>
      </c>
      <c r="H102" s="15">
        <f t="shared" si="22"/>
        <v>124569656</v>
      </c>
      <c r="I102" s="1012">
        <f t="shared" si="19"/>
        <v>90.436143426877919</v>
      </c>
      <c r="L102" s="1011" t="e">
        <f>#REF!-'1.3.sz.mell.'!H102-'1.4.sz.mell.'!H102</f>
        <v>#REF!</v>
      </c>
    </row>
    <row r="103" spans="1:12" ht="12" customHeight="1" x14ac:dyDescent="0.3">
      <c r="A103" s="31" t="s">
        <v>539</v>
      </c>
      <c r="B103" s="140" t="s">
        <v>272</v>
      </c>
      <c r="C103" s="4" t="s">
        <v>133</v>
      </c>
      <c r="D103" s="33">
        <v>33133000</v>
      </c>
      <c r="E103" s="33">
        <v>62616126</v>
      </c>
      <c r="F103" s="33">
        <f t="shared" si="20"/>
        <v>7244653</v>
      </c>
      <c r="G103" s="33">
        <v>69860779</v>
      </c>
      <c r="H103" s="33">
        <v>63780473</v>
      </c>
      <c r="I103" s="1013">
        <f t="shared" si="19"/>
        <v>91.296538505532553</v>
      </c>
      <c r="L103" s="1011" t="e">
        <f>#REF!-'1.3.sz.mell.'!H103-'1.4.sz.mell.'!H103</f>
        <v>#REF!</v>
      </c>
    </row>
    <row r="104" spans="1:12" ht="12" customHeight="1" x14ac:dyDescent="0.3">
      <c r="A104" s="31" t="s">
        <v>540</v>
      </c>
      <c r="B104" s="149" t="s">
        <v>272</v>
      </c>
      <c r="C104" s="66" t="s">
        <v>134</v>
      </c>
      <c r="D104" s="33">
        <v>0</v>
      </c>
      <c r="E104" s="33">
        <v>0</v>
      </c>
      <c r="F104" s="33">
        <f t="shared" si="20"/>
        <v>0</v>
      </c>
      <c r="G104" s="33">
        <v>0</v>
      </c>
      <c r="H104" s="33">
        <v>0</v>
      </c>
      <c r="I104" s="1013"/>
      <c r="L104" s="1011" t="e">
        <f>#REF!-'1.3.sz.mell.'!H104-'1.4.sz.mell.'!H104</f>
        <v>#REF!</v>
      </c>
    </row>
    <row r="105" spans="1:12" ht="12" customHeight="1" x14ac:dyDescent="0.3">
      <c r="A105" s="31" t="s">
        <v>541</v>
      </c>
      <c r="B105" s="149" t="s">
        <v>273</v>
      </c>
      <c r="C105" s="66" t="s">
        <v>135</v>
      </c>
      <c r="D105" s="36">
        <v>50550000</v>
      </c>
      <c r="E105" s="36">
        <v>71490256</v>
      </c>
      <c r="F105" s="36">
        <f t="shared" si="20"/>
        <v>-3607815</v>
      </c>
      <c r="G105" s="36">
        <v>67882441</v>
      </c>
      <c r="H105" s="36">
        <v>60789183</v>
      </c>
      <c r="I105" s="1014">
        <f t="shared" si="19"/>
        <v>89.550673347176783</v>
      </c>
      <c r="L105" s="1011" t="e">
        <f>#REF!-'1.3.sz.mell.'!H105-'1.4.sz.mell.'!H105</f>
        <v>#REF!</v>
      </c>
    </row>
    <row r="106" spans="1:12" ht="12" customHeight="1" x14ac:dyDescent="0.3">
      <c r="A106" s="31" t="s">
        <v>571</v>
      </c>
      <c r="B106" s="149" t="s">
        <v>273</v>
      </c>
      <c r="C106" s="66" t="s">
        <v>136</v>
      </c>
      <c r="D106" s="16">
        <v>0</v>
      </c>
      <c r="E106" s="16">
        <v>0</v>
      </c>
      <c r="F106" s="16">
        <f t="shared" si="20"/>
        <v>0</v>
      </c>
      <c r="G106" s="16">
        <v>0</v>
      </c>
      <c r="H106" s="16">
        <v>0</v>
      </c>
      <c r="I106" s="1025"/>
      <c r="L106" s="1011" t="e">
        <f>#REF!-'1.3.sz.mell.'!H106-'1.4.sz.mell.'!H106</f>
        <v>#REF!</v>
      </c>
    </row>
    <row r="107" spans="1:12" ht="12" customHeight="1" thickBot="1" x14ac:dyDescent="0.35">
      <c r="A107" s="31" t="s">
        <v>572</v>
      </c>
      <c r="B107" s="146" t="s">
        <v>274</v>
      </c>
      <c r="C107" s="67" t="s">
        <v>137</v>
      </c>
      <c r="D107" s="16">
        <v>0</v>
      </c>
      <c r="E107" s="16">
        <v>0</v>
      </c>
      <c r="F107" s="16">
        <f t="shared" si="20"/>
        <v>0</v>
      </c>
      <c r="G107" s="16">
        <v>0</v>
      </c>
      <c r="H107" s="16">
        <v>0</v>
      </c>
      <c r="I107" s="1025"/>
      <c r="L107" s="1011" t="e">
        <f>#REF!-'1.3.sz.mell.'!H107-'1.4.sz.mell.'!H107</f>
        <v>#REF!</v>
      </c>
    </row>
    <row r="108" spans="1:12" ht="12" customHeight="1" thickBot="1" x14ac:dyDescent="0.35">
      <c r="A108" s="28" t="s">
        <v>139</v>
      </c>
      <c r="B108" s="139"/>
      <c r="C108" s="8" t="s">
        <v>140</v>
      </c>
      <c r="D108" s="15">
        <f>+D92+D102+D98</f>
        <v>1396670314</v>
      </c>
      <c r="E108" s="15">
        <f t="shared" ref="E108:H108" si="23">+E92+E102+E98</f>
        <v>1500055464</v>
      </c>
      <c r="F108" s="15">
        <f t="shared" si="23"/>
        <v>65768724</v>
      </c>
      <c r="G108" s="15">
        <f t="shared" si="23"/>
        <v>1565824188</v>
      </c>
      <c r="H108" s="15">
        <f t="shared" si="23"/>
        <v>1456550397</v>
      </c>
      <c r="I108" s="1012">
        <f t="shared" si="19"/>
        <v>93.021324371060231</v>
      </c>
      <c r="L108" s="1011" t="e">
        <f>#REF!-'1.3.sz.mell.'!H108-'1.4.sz.mell.'!H108</f>
        <v>#REF!</v>
      </c>
    </row>
    <row r="109" spans="1:12" ht="12" customHeight="1" thickBot="1" x14ac:dyDescent="0.35">
      <c r="A109" s="28" t="s">
        <v>43</v>
      </c>
      <c r="B109" s="139"/>
      <c r="C109" s="8" t="s">
        <v>141</v>
      </c>
      <c r="D109" s="15">
        <f>+D110+D111+D112</f>
        <v>0</v>
      </c>
      <c r="E109" s="15">
        <f t="shared" ref="E109:G109" si="24">+E110+E111+E112</f>
        <v>0</v>
      </c>
      <c r="F109" s="15">
        <f t="shared" si="24"/>
        <v>0</v>
      </c>
      <c r="G109" s="15">
        <f t="shared" si="24"/>
        <v>0</v>
      </c>
      <c r="H109" s="15">
        <v>0</v>
      </c>
      <c r="I109" s="1012"/>
      <c r="L109" s="1011" t="e">
        <f>#REF!-'1.3.sz.mell.'!H109-'1.4.sz.mell.'!H109</f>
        <v>#REF!</v>
      </c>
    </row>
    <row r="110" spans="1:12" ht="12" customHeight="1" x14ac:dyDescent="0.3">
      <c r="A110" s="31" t="s">
        <v>45</v>
      </c>
      <c r="B110" s="140" t="s">
        <v>276</v>
      </c>
      <c r="C110" s="6" t="s">
        <v>142</v>
      </c>
      <c r="D110" s="16"/>
      <c r="E110" s="16">
        <v>0</v>
      </c>
      <c r="F110" s="16">
        <f t="shared" si="20"/>
        <v>0</v>
      </c>
      <c r="G110" s="16">
        <v>0</v>
      </c>
      <c r="H110" s="16">
        <v>0</v>
      </c>
      <c r="I110" s="1025"/>
      <c r="L110" s="1011" t="e">
        <f>#REF!-'1.3.sz.mell.'!H110-'1.4.sz.mell.'!H110</f>
        <v>#REF!</v>
      </c>
    </row>
    <row r="111" spans="1:12" ht="12" customHeight="1" x14ac:dyDescent="0.3">
      <c r="A111" s="31" t="s">
        <v>47</v>
      </c>
      <c r="B111" s="140" t="s">
        <v>277</v>
      </c>
      <c r="C111" s="6" t="s">
        <v>143</v>
      </c>
      <c r="D111" s="16"/>
      <c r="E111" s="16">
        <v>0</v>
      </c>
      <c r="F111" s="16">
        <f t="shared" si="20"/>
        <v>0</v>
      </c>
      <c r="G111" s="16">
        <v>0</v>
      </c>
      <c r="H111" s="16">
        <v>0</v>
      </c>
      <c r="I111" s="1025"/>
      <c r="L111" s="1011" t="e">
        <f>#REF!-'1.3.sz.mell.'!H111-'1.4.sz.mell.'!H111</f>
        <v>#REF!</v>
      </c>
    </row>
    <row r="112" spans="1:12" ht="12" customHeight="1" thickBot="1" x14ac:dyDescent="0.35">
      <c r="A112" s="64" t="s">
        <v>49</v>
      </c>
      <c r="B112" s="146" t="s">
        <v>278</v>
      </c>
      <c r="C112" s="17" t="s">
        <v>144</v>
      </c>
      <c r="D112" s="16"/>
      <c r="E112" s="16">
        <v>0</v>
      </c>
      <c r="F112" s="16">
        <f t="shared" si="20"/>
        <v>0</v>
      </c>
      <c r="G112" s="16">
        <v>0</v>
      </c>
      <c r="H112" s="16">
        <v>0</v>
      </c>
      <c r="I112" s="1025"/>
      <c r="L112" s="1011" t="e">
        <f>#REF!-'1.3.sz.mell.'!H112-'1.4.sz.mell.'!H112</f>
        <v>#REF!</v>
      </c>
    </row>
    <row r="113" spans="1:12" ht="12" customHeight="1" thickBot="1" x14ac:dyDescent="0.35">
      <c r="A113" s="28" t="s">
        <v>65</v>
      </c>
      <c r="B113" s="139" t="s">
        <v>279</v>
      </c>
      <c r="C113" s="8" t="s">
        <v>145</v>
      </c>
      <c r="D113" s="15">
        <f>+D114+D117+D118+D119</f>
        <v>0</v>
      </c>
      <c r="E113" s="15">
        <v>0</v>
      </c>
      <c r="F113" s="15">
        <f t="shared" si="20"/>
        <v>0</v>
      </c>
      <c r="G113" s="15">
        <v>0</v>
      </c>
      <c r="H113" s="15">
        <v>0</v>
      </c>
      <c r="I113" s="1012"/>
      <c r="L113" s="1011" t="e">
        <f>#REF!-'1.3.sz.mell.'!H113-'1.4.sz.mell.'!H113</f>
        <v>#REF!</v>
      </c>
    </row>
    <row r="114" spans="1:12" ht="12" customHeight="1" x14ac:dyDescent="0.3">
      <c r="A114" s="31" t="s">
        <v>371</v>
      </c>
      <c r="B114" s="140" t="s">
        <v>280</v>
      </c>
      <c r="C114" s="6" t="s">
        <v>574</v>
      </c>
      <c r="D114" s="16"/>
      <c r="E114" s="16">
        <v>0</v>
      </c>
      <c r="F114" s="16">
        <f t="shared" si="20"/>
        <v>0</v>
      </c>
      <c r="G114" s="16">
        <v>0</v>
      </c>
      <c r="H114" s="16">
        <v>0</v>
      </c>
      <c r="I114" s="1025"/>
      <c r="L114" s="1011" t="e">
        <f>#REF!-'1.3.sz.mell.'!H114-'1.4.sz.mell.'!H114</f>
        <v>#REF!</v>
      </c>
    </row>
    <row r="115" spans="1:12" ht="12" customHeight="1" x14ac:dyDescent="0.3">
      <c r="A115" s="31" t="s">
        <v>372</v>
      </c>
      <c r="B115" s="140"/>
      <c r="C115" s="6" t="s">
        <v>575</v>
      </c>
      <c r="D115" s="16"/>
      <c r="E115" s="16">
        <v>0</v>
      </c>
      <c r="F115" s="16">
        <f t="shared" si="20"/>
        <v>0</v>
      </c>
      <c r="G115" s="16">
        <v>0</v>
      </c>
      <c r="H115" s="16">
        <v>0</v>
      </c>
      <c r="I115" s="1025"/>
      <c r="L115" s="1011" t="e">
        <f>#REF!-'1.3.sz.mell.'!H115-'1.4.sz.mell.'!H115</f>
        <v>#REF!</v>
      </c>
    </row>
    <row r="116" spans="1:12" ht="12" customHeight="1" x14ac:dyDescent="0.3">
      <c r="A116" s="31" t="s">
        <v>373</v>
      </c>
      <c r="B116" s="140"/>
      <c r="C116" s="6" t="s">
        <v>576</v>
      </c>
      <c r="D116" s="16"/>
      <c r="E116" s="16">
        <v>0</v>
      </c>
      <c r="F116" s="16">
        <f t="shared" si="20"/>
        <v>0</v>
      </c>
      <c r="G116" s="16">
        <v>0</v>
      </c>
      <c r="H116" s="16">
        <v>0</v>
      </c>
      <c r="I116" s="1025"/>
      <c r="L116" s="1011" t="e">
        <f>#REF!-'1.3.sz.mell.'!H116-'1.4.sz.mell.'!H116</f>
        <v>#REF!</v>
      </c>
    </row>
    <row r="117" spans="1:12" ht="12" customHeight="1" x14ac:dyDescent="0.3">
      <c r="A117" s="31" t="s">
        <v>374</v>
      </c>
      <c r="B117" s="140" t="s">
        <v>281</v>
      </c>
      <c r="C117" s="6" t="s">
        <v>577</v>
      </c>
      <c r="D117" s="16"/>
      <c r="E117" s="16">
        <v>0</v>
      </c>
      <c r="F117" s="16">
        <f t="shared" si="20"/>
        <v>0</v>
      </c>
      <c r="G117" s="16">
        <v>0</v>
      </c>
      <c r="H117" s="16">
        <v>0</v>
      </c>
      <c r="I117" s="1025"/>
      <c r="L117" s="1011" t="e">
        <f>#REF!-'1.3.sz.mell.'!H117-'1.4.sz.mell.'!H117</f>
        <v>#REF!</v>
      </c>
    </row>
    <row r="118" spans="1:12" ht="12" customHeight="1" x14ac:dyDescent="0.3">
      <c r="A118" s="31" t="s">
        <v>533</v>
      </c>
      <c r="B118" s="140" t="s">
        <v>282</v>
      </c>
      <c r="C118" s="6" t="s">
        <v>578</v>
      </c>
      <c r="D118" s="16"/>
      <c r="E118" s="16">
        <v>0</v>
      </c>
      <c r="F118" s="16">
        <f t="shared" si="20"/>
        <v>0</v>
      </c>
      <c r="G118" s="16">
        <v>0</v>
      </c>
      <c r="H118" s="16">
        <v>0</v>
      </c>
      <c r="I118" s="1025"/>
      <c r="L118" s="1011" t="e">
        <f>#REF!-'1.3.sz.mell.'!H118-'1.4.sz.mell.'!H118</f>
        <v>#REF!</v>
      </c>
    </row>
    <row r="119" spans="1:12" ht="12" customHeight="1" thickBot="1" x14ac:dyDescent="0.35">
      <c r="A119" s="31" t="s">
        <v>580</v>
      </c>
      <c r="B119" s="146" t="s">
        <v>283</v>
      </c>
      <c r="C119" s="17" t="s">
        <v>579</v>
      </c>
      <c r="D119" s="16"/>
      <c r="E119" s="16">
        <v>0</v>
      </c>
      <c r="F119" s="16">
        <f t="shared" si="20"/>
        <v>0</v>
      </c>
      <c r="G119" s="16">
        <v>0</v>
      </c>
      <c r="H119" s="16">
        <v>0</v>
      </c>
      <c r="I119" s="1025"/>
      <c r="L119" s="1011" t="e">
        <f>#REF!-'1.3.sz.mell.'!H119-'1.4.sz.mell.'!H119</f>
        <v>#REF!</v>
      </c>
    </row>
    <row r="120" spans="1:12" ht="12" customHeight="1" thickBot="1" x14ac:dyDescent="0.35">
      <c r="A120" s="28" t="s">
        <v>146</v>
      </c>
      <c r="B120" s="139"/>
      <c r="C120" s="8" t="s">
        <v>147</v>
      </c>
      <c r="D120" s="18">
        <f>SUM(D121:D125)</f>
        <v>30030251</v>
      </c>
      <c r="E120" s="18">
        <f t="shared" ref="E120:H120" si="25">SUM(E121:E125)</f>
        <v>30030251</v>
      </c>
      <c r="F120" s="18">
        <f t="shared" si="25"/>
        <v>0</v>
      </c>
      <c r="G120" s="18">
        <f t="shared" si="25"/>
        <v>30030251</v>
      </c>
      <c r="H120" s="18">
        <f t="shared" si="25"/>
        <v>30030251</v>
      </c>
      <c r="I120" s="1015">
        <f t="shared" si="19"/>
        <v>100</v>
      </c>
      <c r="L120" s="1011" t="e">
        <f>#REF!-'1.3.sz.mell.'!H120-'1.4.sz.mell.'!H120</f>
        <v>#REF!</v>
      </c>
    </row>
    <row r="121" spans="1:12" ht="12" customHeight="1" x14ac:dyDescent="0.3">
      <c r="A121" s="31" t="s">
        <v>79</v>
      </c>
      <c r="B121" s="140" t="s">
        <v>284</v>
      </c>
      <c r="C121" s="6" t="s">
        <v>148</v>
      </c>
      <c r="D121" s="16"/>
      <c r="E121" s="16">
        <v>0</v>
      </c>
      <c r="F121" s="16">
        <f t="shared" si="20"/>
        <v>0</v>
      </c>
      <c r="G121" s="16">
        <v>0</v>
      </c>
      <c r="H121" s="16">
        <v>0</v>
      </c>
      <c r="I121" s="1025"/>
      <c r="L121" s="1011" t="e">
        <f>#REF!-'1.3.sz.mell.'!H121-'1.4.sz.mell.'!H121</f>
        <v>#REF!</v>
      </c>
    </row>
    <row r="122" spans="1:12" ht="12" customHeight="1" x14ac:dyDescent="0.3">
      <c r="A122" s="31" t="s">
        <v>80</v>
      </c>
      <c r="B122" s="140" t="s">
        <v>285</v>
      </c>
      <c r="C122" s="6" t="s">
        <v>149</v>
      </c>
      <c r="D122" s="16">
        <v>30030251</v>
      </c>
      <c r="E122" s="16">
        <v>30030251</v>
      </c>
      <c r="F122" s="16">
        <f t="shared" si="20"/>
        <v>0</v>
      </c>
      <c r="G122" s="16">
        <v>30030251</v>
      </c>
      <c r="H122" s="16">
        <v>30030251</v>
      </c>
      <c r="I122" s="1025">
        <f t="shared" si="19"/>
        <v>100</v>
      </c>
      <c r="L122" s="1011" t="e">
        <f>#REF!-'1.3.sz.mell.'!H122-'1.4.sz.mell.'!H122</f>
        <v>#REF!</v>
      </c>
    </row>
    <row r="123" spans="1:12" ht="12" customHeight="1" x14ac:dyDescent="0.3">
      <c r="A123" s="31" t="s">
        <v>81</v>
      </c>
      <c r="B123" s="140" t="s">
        <v>286</v>
      </c>
      <c r="C123" s="6" t="s">
        <v>581</v>
      </c>
      <c r="D123" s="16"/>
      <c r="E123" s="16">
        <v>0</v>
      </c>
      <c r="F123" s="16">
        <f t="shared" si="20"/>
        <v>0</v>
      </c>
      <c r="G123" s="16">
        <v>0</v>
      </c>
      <c r="H123" s="16">
        <v>0</v>
      </c>
      <c r="I123" s="1025"/>
      <c r="L123" s="1011" t="e">
        <f>#REF!-'1.3.sz.mell.'!H123-'1.4.sz.mell.'!H123</f>
        <v>#REF!</v>
      </c>
    </row>
    <row r="124" spans="1:12" ht="12" customHeight="1" x14ac:dyDescent="0.3">
      <c r="A124" s="31" t="s">
        <v>82</v>
      </c>
      <c r="B124" s="140" t="s">
        <v>287</v>
      </c>
      <c r="C124" s="6" t="s">
        <v>228</v>
      </c>
      <c r="D124" s="16"/>
      <c r="E124" s="16">
        <v>0</v>
      </c>
      <c r="F124" s="16">
        <f t="shared" si="20"/>
        <v>0</v>
      </c>
      <c r="G124" s="16">
        <v>0</v>
      </c>
      <c r="H124" s="16">
        <v>0</v>
      </c>
      <c r="I124" s="1025"/>
      <c r="L124" s="1011" t="e">
        <f>#REF!-'1.3.sz.mell.'!H124-'1.4.sz.mell.'!H124</f>
        <v>#REF!</v>
      </c>
    </row>
    <row r="125" spans="1:12" ht="12" customHeight="1" thickBot="1" x14ac:dyDescent="0.35">
      <c r="A125" s="64"/>
      <c r="B125" s="146" t="s">
        <v>597</v>
      </c>
      <c r="C125" s="17" t="s">
        <v>596</v>
      </c>
      <c r="D125" s="150"/>
      <c r="E125" s="150">
        <v>0</v>
      </c>
      <c r="F125" s="150">
        <f t="shared" si="20"/>
        <v>0</v>
      </c>
      <c r="G125" s="150">
        <v>0</v>
      </c>
      <c r="H125" s="150">
        <v>0</v>
      </c>
      <c r="I125" s="1026"/>
      <c r="L125" s="1011" t="e">
        <f>#REF!-'1.3.sz.mell.'!H125-'1.4.sz.mell.'!H125</f>
        <v>#REF!</v>
      </c>
    </row>
    <row r="126" spans="1:12" ht="12" customHeight="1" thickBot="1" x14ac:dyDescent="0.35">
      <c r="A126" s="28" t="s">
        <v>83</v>
      </c>
      <c r="B126" s="139" t="s">
        <v>288</v>
      </c>
      <c r="C126" s="8" t="s">
        <v>150</v>
      </c>
      <c r="D126" s="69">
        <f>+D127+D128+D130+D131</f>
        <v>0</v>
      </c>
      <c r="E126" s="69">
        <v>0</v>
      </c>
      <c r="F126" s="69">
        <f t="shared" si="20"/>
        <v>0</v>
      </c>
      <c r="G126" s="69">
        <v>0</v>
      </c>
      <c r="H126" s="69">
        <v>0</v>
      </c>
      <c r="I126" s="1027"/>
      <c r="L126" s="1011" t="e">
        <f>#REF!-'1.3.sz.mell.'!H126-'1.4.sz.mell.'!H126</f>
        <v>#REF!</v>
      </c>
    </row>
    <row r="127" spans="1:12" ht="12" customHeight="1" x14ac:dyDescent="0.3">
      <c r="A127" s="31" t="s">
        <v>515</v>
      </c>
      <c r="B127" s="140" t="s">
        <v>289</v>
      </c>
      <c r="C127" s="6" t="s">
        <v>582</v>
      </c>
      <c r="D127" s="16"/>
      <c r="E127" s="16">
        <v>0</v>
      </c>
      <c r="F127" s="16">
        <f t="shared" si="20"/>
        <v>0</v>
      </c>
      <c r="G127" s="16">
        <v>0</v>
      </c>
      <c r="H127" s="16">
        <v>0</v>
      </c>
      <c r="I127" s="1025"/>
      <c r="L127" s="1011" t="e">
        <f>#REF!-'1.3.sz.mell.'!H127-'1.4.sz.mell.'!H127</f>
        <v>#REF!</v>
      </c>
    </row>
    <row r="128" spans="1:12" ht="12" customHeight="1" x14ac:dyDescent="0.3">
      <c r="A128" s="31" t="s">
        <v>516</v>
      </c>
      <c r="B128" s="140" t="s">
        <v>290</v>
      </c>
      <c r="C128" s="6" t="s">
        <v>583</v>
      </c>
      <c r="D128" s="16"/>
      <c r="E128" s="16">
        <v>0</v>
      </c>
      <c r="F128" s="16">
        <f t="shared" si="20"/>
        <v>0</v>
      </c>
      <c r="G128" s="16">
        <v>0</v>
      </c>
      <c r="H128" s="16">
        <v>0</v>
      </c>
      <c r="I128" s="1025"/>
      <c r="L128" s="1011" t="e">
        <f>#REF!-'1.3.sz.mell.'!H128-'1.4.sz.mell.'!H128</f>
        <v>#REF!</v>
      </c>
    </row>
    <row r="129" spans="1:12" ht="12" customHeight="1" x14ac:dyDescent="0.3">
      <c r="A129" s="31" t="s">
        <v>517</v>
      </c>
      <c r="B129" s="140" t="s">
        <v>291</v>
      </c>
      <c r="C129" s="6" t="s">
        <v>584</v>
      </c>
      <c r="D129" s="16"/>
      <c r="E129" s="16">
        <v>0</v>
      </c>
      <c r="F129" s="16">
        <f t="shared" si="20"/>
        <v>0</v>
      </c>
      <c r="G129" s="16">
        <v>0</v>
      </c>
      <c r="H129" s="16">
        <v>0</v>
      </c>
      <c r="I129" s="1025"/>
      <c r="L129" s="1011" t="e">
        <f>#REF!-'1.3.sz.mell.'!H129-'1.4.sz.mell.'!H129</f>
        <v>#REF!</v>
      </c>
    </row>
    <row r="130" spans="1:12" ht="12" customHeight="1" x14ac:dyDescent="0.3">
      <c r="A130" s="31" t="s">
        <v>518</v>
      </c>
      <c r="B130" s="140" t="s">
        <v>292</v>
      </c>
      <c r="C130" s="6" t="s">
        <v>585</v>
      </c>
      <c r="D130" s="16"/>
      <c r="E130" s="16">
        <v>0</v>
      </c>
      <c r="F130" s="16">
        <f t="shared" si="20"/>
        <v>0</v>
      </c>
      <c r="G130" s="16">
        <v>0</v>
      </c>
      <c r="H130" s="16">
        <v>0</v>
      </c>
      <c r="I130" s="1025"/>
      <c r="L130" s="1011" t="e">
        <f>#REF!-'1.3.sz.mell.'!H130-'1.4.sz.mell.'!H130</f>
        <v>#REF!</v>
      </c>
    </row>
    <row r="131" spans="1:12" ht="12" customHeight="1" thickBot="1" x14ac:dyDescent="0.35">
      <c r="A131" s="64" t="s">
        <v>519</v>
      </c>
      <c r="B131" s="140" t="s">
        <v>598</v>
      </c>
      <c r="C131" s="17" t="s">
        <v>586</v>
      </c>
      <c r="D131" s="68"/>
      <c r="E131" s="68">
        <v>0</v>
      </c>
      <c r="F131" s="68">
        <f t="shared" si="20"/>
        <v>0</v>
      </c>
      <c r="G131" s="68">
        <v>0</v>
      </c>
      <c r="H131" s="68">
        <v>0</v>
      </c>
      <c r="I131" s="1028"/>
      <c r="L131" s="1011" t="e">
        <f>#REF!-'1.3.sz.mell.'!H131-'1.4.sz.mell.'!H131</f>
        <v>#REF!</v>
      </c>
    </row>
    <row r="132" spans="1:12" ht="12" customHeight="1" thickBot="1" x14ac:dyDescent="0.35">
      <c r="A132" s="346" t="s">
        <v>537</v>
      </c>
      <c r="B132" s="347" t="s">
        <v>592</v>
      </c>
      <c r="C132" s="8" t="s">
        <v>587</v>
      </c>
      <c r="D132" s="341"/>
      <c r="E132" s="341">
        <v>0</v>
      </c>
      <c r="F132" s="341">
        <f t="shared" si="20"/>
        <v>0</v>
      </c>
      <c r="G132" s="341">
        <v>0</v>
      </c>
      <c r="H132" s="341">
        <v>0</v>
      </c>
      <c r="I132" s="1029"/>
      <c r="L132" s="1011" t="e">
        <f>#REF!-'1.3.sz.mell.'!H132-'1.4.sz.mell.'!H132</f>
        <v>#REF!</v>
      </c>
    </row>
    <row r="133" spans="1:12" ht="12" customHeight="1" thickBot="1" x14ac:dyDescent="0.35">
      <c r="A133" s="346" t="s">
        <v>538</v>
      </c>
      <c r="B133" s="347" t="s">
        <v>593</v>
      </c>
      <c r="C133" s="8" t="s">
        <v>588</v>
      </c>
      <c r="D133" s="341"/>
      <c r="E133" s="341">
        <v>0</v>
      </c>
      <c r="F133" s="341">
        <f t="shared" si="20"/>
        <v>0</v>
      </c>
      <c r="G133" s="341">
        <v>0</v>
      </c>
      <c r="H133" s="341">
        <v>0</v>
      </c>
      <c r="I133" s="1029"/>
      <c r="L133" s="1011" t="e">
        <f>#REF!-'1.3.sz.mell.'!H133-'1.4.sz.mell.'!H133</f>
        <v>#REF!</v>
      </c>
    </row>
    <row r="134" spans="1:12" ht="15" customHeight="1" thickBot="1" x14ac:dyDescent="0.35">
      <c r="A134" s="28" t="s">
        <v>169</v>
      </c>
      <c r="B134" s="139" t="s">
        <v>594</v>
      </c>
      <c r="C134" s="8" t="s">
        <v>590</v>
      </c>
      <c r="D134" s="70">
        <f>+D109+D113+D120+D126</f>
        <v>30030251</v>
      </c>
      <c r="E134" s="70">
        <f t="shared" ref="E134:H134" si="26">+E109+E113+E120+E126</f>
        <v>30030251</v>
      </c>
      <c r="F134" s="70">
        <f t="shared" si="26"/>
        <v>0</v>
      </c>
      <c r="G134" s="70">
        <f t="shared" si="26"/>
        <v>30030251</v>
      </c>
      <c r="H134" s="70">
        <f t="shared" si="26"/>
        <v>30030251</v>
      </c>
      <c r="I134" s="1030">
        <f t="shared" si="19"/>
        <v>100</v>
      </c>
      <c r="J134" s="71"/>
      <c r="K134" s="71"/>
      <c r="L134" s="1011" t="e">
        <f>#REF!-'1.3.sz.mell.'!H134-'1.4.sz.mell.'!H134</f>
        <v>#REF!</v>
      </c>
    </row>
    <row r="135" spans="1:12" s="30" customFormat="1" ht="13.05" customHeight="1" thickBot="1" x14ac:dyDescent="0.3">
      <c r="A135" s="72" t="s">
        <v>170</v>
      </c>
      <c r="B135" s="147"/>
      <c r="C135" s="73" t="s">
        <v>589</v>
      </c>
      <c r="D135" s="70">
        <f>+D108+D134</f>
        <v>1426700565</v>
      </c>
      <c r="E135" s="70">
        <f t="shared" ref="E135:H135" si="27">+E108+E134</f>
        <v>1530085715</v>
      </c>
      <c r="F135" s="70">
        <f t="shared" si="27"/>
        <v>65768724</v>
      </c>
      <c r="G135" s="70">
        <f t="shared" si="27"/>
        <v>1595854439</v>
      </c>
      <c r="H135" s="70">
        <f t="shared" si="27"/>
        <v>1486580648</v>
      </c>
      <c r="I135" s="1030">
        <f t="shared" si="19"/>
        <v>93.152646737100071</v>
      </c>
      <c r="L135" s="1011" t="e">
        <f>#REF!-'1.3.sz.mell.'!H135-'1.4.sz.mell.'!H135</f>
        <v>#REF!</v>
      </c>
    </row>
    <row r="136" spans="1:12" ht="7.5" customHeight="1" x14ac:dyDescent="0.3">
      <c r="L136" s="1011" t="e">
        <f>#REF!-'1.3.sz.mell.'!H136-'1.4.sz.mell.'!H136</f>
        <v>#REF!</v>
      </c>
    </row>
    <row r="137" spans="1:12" x14ac:dyDescent="0.3">
      <c r="A137" s="1045" t="s">
        <v>153</v>
      </c>
      <c r="B137" s="1045"/>
      <c r="C137" s="1045"/>
      <c r="D137" s="1045"/>
      <c r="E137" s="373"/>
      <c r="F137" s="373"/>
      <c r="G137" s="19"/>
      <c r="H137" s="19"/>
      <c r="I137" s="1035"/>
      <c r="L137" s="1011" t="e">
        <f>#REF!-'1.3.sz.mell.'!H137-'1.4.sz.mell.'!H137</f>
        <v>#REF!</v>
      </c>
    </row>
    <row r="138" spans="1:12" ht="15" customHeight="1" thickBot="1" x14ac:dyDescent="0.35">
      <c r="A138" s="1042" t="s">
        <v>154</v>
      </c>
      <c r="B138" s="1042"/>
      <c r="C138" s="1042"/>
      <c r="D138" s="20" t="s">
        <v>595</v>
      </c>
      <c r="E138" s="20" t="s">
        <v>595</v>
      </c>
      <c r="F138" s="20"/>
      <c r="G138" s="20"/>
      <c r="H138" s="20"/>
      <c r="I138" s="1036"/>
      <c r="L138" s="1011" t="e">
        <f>#REF!-'1.3.sz.mell.'!H138-'1.4.sz.mell.'!H138</f>
        <v>#REF!</v>
      </c>
    </row>
    <row r="139" spans="1:12" ht="13.5" customHeight="1" thickBot="1" x14ac:dyDescent="0.35">
      <c r="A139" s="28">
        <v>1</v>
      </c>
      <c r="B139" s="139"/>
      <c r="C139" s="65" t="s">
        <v>155</v>
      </c>
      <c r="D139" s="15">
        <f>+D61-D108</f>
        <v>-201568795</v>
      </c>
      <c r="E139" s="15">
        <f t="shared" ref="E139:I139" si="28">+E61-E108</f>
        <v>-201568795</v>
      </c>
      <c r="F139" s="15">
        <f t="shared" si="28"/>
        <v>195172</v>
      </c>
      <c r="G139" s="15">
        <f t="shared" si="28"/>
        <v>-201568795</v>
      </c>
      <c r="H139" s="15">
        <f t="shared" si="28"/>
        <v>494556365</v>
      </c>
      <c r="I139" s="1012">
        <f t="shared" si="28"/>
        <v>49.994915257614636</v>
      </c>
      <c r="L139" s="1011" t="e">
        <f>#REF!-'1.3.sz.mell.'!H139-'1.4.sz.mell.'!H139</f>
        <v>#REF!</v>
      </c>
    </row>
    <row r="140" spans="1:12" ht="27.75" customHeight="1" thickBot="1" x14ac:dyDescent="0.35">
      <c r="A140" s="28" t="s">
        <v>17</v>
      </c>
      <c r="B140" s="139"/>
      <c r="C140" s="65" t="s">
        <v>156</v>
      </c>
      <c r="D140" s="15">
        <f>+D85-D134</f>
        <v>201568795.40000001</v>
      </c>
      <c r="E140" s="15">
        <f t="shared" ref="E140:I140" si="29">+E85-E134</f>
        <v>201568795</v>
      </c>
      <c r="F140" s="15">
        <f t="shared" si="29"/>
        <v>0</v>
      </c>
      <c r="G140" s="15">
        <f t="shared" si="29"/>
        <v>201568795</v>
      </c>
      <c r="H140" s="15">
        <f t="shared" si="29"/>
        <v>231536198</v>
      </c>
      <c r="I140" s="1012">
        <f t="shared" si="29"/>
        <v>12.939346477273489</v>
      </c>
      <c r="L140" s="1011" t="e">
        <f>#REF!-'1.3.sz.mell.'!H140-'1.4.sz.mell.'!H140</f>
        <v>#REF!</v>
      </c>
    </row>
    <row r="142" spans="1:12" x14ac:dyDescent="0.3">
      <c r="D142" s="138">
        <f>D135-D86</f>
        <v>-0.40000009536743164</v>
      </c>
      <c r="E142" s="138">
        <v>-0.40000009536743164</v>
      </c>
      <c r="F142" s="138">
        <f t="shared" ref="F142" si="30">F135-F86</f>
        <v>-195172</v>
      </c>
      <c r="G142" s="138">
        <f>G135-G86</f>
        <v>0</v>
      </c>
      <c r="H142" s="138"/>
    </row>
    <row r="143" spans="1:12" x14ac:dyDescent="0.3">
      <c r="D143" s="138">
        <f>D135-D86</f>
        <v>-0.40000009536743164</v>
      </c>
      <c r="E143" s="138">
        <v>-0.40000009536743164</v>
      </c>
      <c r="F143" s="138">
        <f t="shared" ref="F143" si="31">F135-F86</f>
        <v>-195172</v>
      </c>
      <c r="G143" s="138">
        <f>G135-G86</f>
        <v>0</v>
      </c>
      <c r="H143" s="138"/>
    </row>
  </sheetData>
  <mergeCells count="6">
    <mergeCell ref="A138:C138"/>
    <mergeCell ref="A1:D1"/>
    <mergeCell ref="A2:C2"/>
    <mergeCell ref="A88:D88"/>
    <mergeCell ref="A89:C89"/>
    <mergeCell ref="A137:D137"/>
  </mergeCells>
  <phoneticPr fontId="2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2" orientation="portrait" r:id="rId1"/>
  <headerFooter alignWithMargins="0">
    <oddHeader xml:space="preserve">&amp;C&amp;"Times New Roman CE,Félkövér"&amp;12BONYHÁD VÁROS ÖNKORMÁNYZATA
 2018. ÉVI KÖLTSÉGVETÉS KÖTELEZŐ FELADATAINAK ÖSSZEVONT MÉRLEGE&amp;R&amp;"Times New Roman CE,Félkövér dőlt" 1.2. melléklet
</oddHeader>
  </headerFooter>
  <rowBreaks count="2" manualBreakCount="2">
    <brk id="66" max="8" man="1"/>
    <brk id="87" max="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9"/>
  <sheetViews>
    <sheetView zoomScaleNormal="100" workbookViewId="0">
      <selection activeCell="C13" sqref="C13"/>
    </sheetView>
  </sheetViews>
  <sheetFormatPr defaultRowHeight="13.2" x14ac:dyDescent="0.25"/>
  <cols>
    <col min="1" max="1" width="4.77734375" style="663" customWidth="1"/>
    <col min="2" max="2" width="31.5546875" style="663" customWidth="1"/>
    <col min="3" max="8" width="11.77734375" style="663" customWidth="1"/>
    <col min="9" max="9" width="13" style="663" customWidth="1"/>
    <col min="10" max="255" width="9.21875" style="663"/>
    <col min="256" max="256" width="4.77734375" style="663" customWidth="1"/>
    <col min="257" max="257" width="31.5546875" style="663" customWidth="1"/>
    <col min="258" max="263" width="11.77734375" style="663" customWidth="1"/>
    <col min="264" max="264" width="13" style="663" customWidth="1"/>
    <col min="265" max="265" width="4.21875" style="663" customWidth="1"/>
    <col min="266" max="511" width="9.21875" style="663"/>
    <col min="512" max="512" width="4.77734375" style="663" customWidth="1"/>
    <col min="513" max="513" width="31.5546875" style="663" customWidth="1"/>
    <col min="514" max="519" width="11.77734375" style="663" customWidth="1"/>
    <col min="520" max="520" width="13" style="663" customWidth="1"/>
    <col min="521" max="521" width="4.21875" style="663" customWidth="1"/>
    <col min="522" max="767" width="9.21875" style="663"/>
    <col min="768" max="768" width="4.77734375" style="663" customWidth="1"/>
    <col min="769" max="769" width="31.5546875" style="663" customWidth="1"/>
    <col min="770" max="775" width="11.77734375" style="663" customWidth="1"/>
    <col min="776" max="776" width="13" style="663" customWidth="1"/>
    <col min="777" max="777" width="4.21875" style="663" customWidth="1"/>
    <col min="778" max="1023" width="9.21875" style="663"/>
    <col min="1024" max="1024" width="4.77734375" style="663" customWidth="1"/>
    <col min="1025" max="1025" width="31.5546875" style="663" customWidth="1"/>
    <col min="1026" max="1031" width="11.77734375" style="663" customWidth="1"/>
    <col min="1032" max="1032" width="13" style="663" customWidth="1"/>
    <col min="1033" max="1033" width="4.21875" style="663" customWidth="1"/>
    <col min="1034" max="1279" width="9.21875" style="663"/>
    <col min="1280" max="1280" width="4.77734375" style="663" customWidth="1"/>
    <col min="1281" max="1281" width="31.5546875" style="663" customWidth="1"/>
    <col min="1282" max="1287" width="11.77734375" style="663" customWidth="1"/>
    <col min="1288" max="1288" width="13" style="663" customWidth="1"/>
    <col min="1289" max="1289" width="4.21875" style="663" customWidth="1"/>
    <col min="1290" max="1535" width="9.21875" style="663"/>
    <col min="1536" max="1536" width="4.77734375" style="663" customWidth="1"/>
    <col min="1537" max="1537" width="31.5546875" style="663" customWidth="1"/>
    <col min="1538" max="1543" width="11.77734375" style="663" customWidth="1"/>
    <col min="1544" max="1544" width="13" style="663" customWidth="1"/>
    <col min="1545" max="1545" width="4.21875" style="663" customWidth="1"/>
    <col min="1546" max="1791" width="9.21875" style="663"/>
    <col min="1792" max="1792" width="4.77734375" style="663" customWidth="1"/>
    <col min="1793" max="1793" width="31.5546875" style="663" customWidth="1"/>
    <col min="1794" max="1799" width="11.77734375" style="663" customWidth="1"/>
    <col min="1800" max="1800" width="13" style="663" customWidth="1"/>
    <col min="1801" max="1801" width="4.21875" style="663" customWidth="1"/>
    <col min="1802" max="2047" width="9.21875" style="663"/>
    <col min="2048" max="2048" width="4.77734375" style="663" customWidth="1"/>
    <col min="2049" max="2049" width="31.5546875" style="663" customWidth="1"/>
    <col min="2050" max="2055" width="11.77734375" style="663" customWidth="1"/>
    <col min="2056" max="2056" width="13" style="663" customWidth="1"/>
    <col min="2057" max="2057" width="4.21875" style="663" customWidth="1"/>
    <col min="2058" max="2303" width="9.21875" style="663"/>
    <col min="2304" max="2304" width="4.77734375" style="663" customWidth="1"/>
    <col min="2305" max="2305" width="31.5546875" style="663" customWidth="1"/>
    <col min="2306" max="2311" width="11.77734375" style="663" customWidth="1"/>
    <col min="2312" max="2312" width="13" style="663" customWidth="1"/>
    <col min="2313" max="2313" width="4.21875" style="663" customWidth="1"/>
    <col min="2314" max="2559" width="9.21875" style="663"/>
    <col min="2560" max="2560" width="4.77734375" style="663" customWidth="1"/>
    <col min="2561" max="2561" width="31.5546875" style="663" customWidth="1"/>
    <col min="2562" max="2567" width="11.77734375" style="663" customWidth="1"/>
    <col min="2568" max="2568" width="13" style="663" customWidth="1"/>
    <col min="2569" max="2569" width="4.21875" style="663" customWidth="1"/>
    <col min="2570" max="2815" width="9.21875" style="663"/>
    <col min="2816" max="2816" width="4.77734375" style="663" customWidth="1"/>
    <col min="2817" max="2817" width="31.5546875" style="663" customWidth="1"/>
    <col min="2818" max="2823" width="11.77734375" style="663" customWidth="1"/>
    <col min="2824" max="2824" width="13" style="663" customWidth="1"/>
    <col min="2825" max="2825" width="4.21875" style="663" customWidth="1"/>
    <col min="2826" max="3071" width="9.21875" style="663"/>
    <col min="3072" max="3072" width="4.77734375" style="663" customWidth="1"/>
    <col min="3073" max="3073" width="31.5546875" style="663" customWidth="1"/>
    <col min="3074" max="3079" width="11.77734375" style="663" customWidth="1"/>
    <col min="3080" max="3080" width="13" style="663" customWidth="1"/>
    <col min="3081" max="3081" width="4.21875" style="663" customWidth="1"/>
    <col min="3082" max="3327" width="9.21875" style="663"/>
    <col min="3328" max="3328" width="4.77734375" style="663" customWidth="1"/>
    <col min="3329" max="3329" width="31.5546875" style="663" customWidth="1"/>
    <col min="3330" max="3335" width="11.77734375" style="663" customWidth="1"/>
    <col min="3336" max="3336" width="13" style="663" customWidth="1"/>
    <col min="3337" max="3337" width="4.21875" style="663" customWidth="1"/>
    <col min="3338" max="3583" width="9.21875" style="663"/>
    <col min="3584" max="3584" width="4.77734375" style="663" customWidth="1"/>
    <col min="3585" max="3585" width="31.5546875" style="663" customWidth="1"/>
    <col min="3586" max="3591" width="11.77734375" style="663" customWidth="1"/>
    <col min="3592" max="3592" width="13" style="663" customWidth="1"/>
    <col min="3593" max="3593" width="4.21875" style="663" customWidth="1"/>
    <col min="3594" max="3839" width="9.21875" style="663"/>
    <col min="3840" max="3840" width="4.77734375" style="663" customWidth="1"/>
    <col min="3841" max="3841" width="31.5546875" style="663" customWidth="1"/>
    <col min="3842" max="3847" width="11.77734375" style="663" customWidth="1"/>
    <col min="3848" max="3848" width="13" style="663" customWidth="1"/>
    <col min="3849" max="3849" width="4.21875" style="663" customWidth="1"/>
    <col min="3850" max="4095" width="9.21875" style="663"/>
    <col min="4096" max="4096" width="4.77734375" style="663" customWidth="1"/>
    <col min="4097" max="4097" width="31.5546875" style="663" customWidth="1"/>
    <col min="4098" max="4103" width="11.77734375" style="663" customWidth="1"/>
    <col min="4104" max="4104" width="13" style="663" customWidth="1"/>
    <col min="4105" max="4105" width="4.21875" style="663" customWidth="1"/>
    <col min="4106" max="4351" width="9.21875" style="663"/>
    <col min="4352" max="4352" width="4.77734375" style="663" customWidth="1"/>
    <col min="4353" max="4353" width="31.5546875" style="663" customWidth="1"/>
    <col min="4354" max="4359" width="11.77734375" style="663" customWidth="1"/>
    <col min="4360" max="4360" width="13" style="663" customWidth="1"/>
    <col min="4361" max="4361" width="4.21875" style="663" customWidth="1"/>
    <col min="4362" max="4607" width="9.21875" style="663"/>
    <col min="4608" max="4608" width="4.77734375" style="663" customWidth="1"/>
    <col min="4609" max="4609" width="31.5546875" style="663" customWidth="1"/>
    <col min="4610" max="4615" width="11.77734375" style="663" customWidth="1"/>
    <col min="4616" max="4616" width="13" style="663" customWidth="1"/>
    <col min="4617" max="4617" width="4.21875" style="663" customWidth="1"/>
    <col min="4618" max="4863" width="9.21875" style="663"/>
    <col min="4864" max="4864" width="4.77734375" style="663" customWidth="1"/>
    <col min="4865" max="4865" width="31.5546875" style="663" customWidth="1"/>
    <col min="4866" max="4871" width="11.77734375" style="663" customWidth="1"/>
    <col min="4872" max="4872" width="13" style="663" customWidth="1"/>
    <col min="4873" max="4873" width="4.21875" style="663" customWidth="1"/>
    <col min="4874" max="5119" width="9.21875" style="663"/>
    <col min="5120" max="5120" width="4.77734375" style="663" customWidth="1"/>
    <col min="5121" max="5121" width="31.5546875" style="663" customWidth="1"/>
    <col min="5122" max="5127" width="11.77734375" style="663" customWidth="1"/>
    <col min="5128" max="5128" width="13" style="663" customWidth="1"/>
    <col min="5129" max="5129" width="4.21875" style="663" customWidth="1"/>
    <col min="5130" max="5375" width="9.21875" style="663"/>
    <col min="5376" max="5376" width="4.77734375" style="663" customWidth="1"/>
    <col min="5377" max="5377" width="31.5546875" style="663" customWidth="1"/>
    <col min="5378" max="5383" width="11.77734375" style="663" customWidth="1"/>
    <col min="5384" max="5384" width="13" style="663" customWidth="1"/>
    <col min="5385" max="5385" width="4.21875" style="663" customWidth="1"/>
    <col min="5386" max="5631" width="9.21875" style="663"/>
    <col min="5632" max="5632" width="4.77734375" style="663" customWidth="1"/>
    <col min="5633" max="5633" width="31.5546875" style="663" customWidth="1"/>
    <col min="5634" max="5639" width="11.77734375" style="663" customWidth="1"/>
    <col min="5640" max="5640" width="13" style="663" customWidth="1"/>
    <col min="5641" max="5641" width="4.21875" style="663" customWidth="1"/>
    <col min="5642" max="5887" width="9.21875" style="663"/>
    <col min="5888" max="5888" width="4.77734375" style="663" customWidth="1"/>
    <col min="5889" max="5889" width="31.5546875" style="663" customWidth="1"/>
    <col min="5890" max="5895" width="11.77734375" style="663" customWidth="1"/>
    <col min="5896" max="5896" width="13" style="663" customWidth="1"/>
    <col min="5897" max="5897" width="4.21875" style="663" customWidth="1"/>
    <col min="5898" max="6143" width="9.21875" style="663"/>
    <col min="6144" max="6144" width="4.77734375" style="663" customWidth="1"/>
    <col min="6145" max="6145" width="31.5546875" style="663" customWidth="1"/>
    <col min="6146" max="6151" width="11.77734375" style="663" customWidth="1"/>
    <col min="6152" max="6152" width="13" style="663" customWidth="1"/>
    <col min="6153" max="6153" width="4.21875" style="663" customWidth="1"/>
    <col min="6154" max="6399" width="9.21875" style="663"/>
    <col min="6400" max="6400" width="4.77734375" style="663" customWidth="1"/>
    <col min="6401" max="6401" width="31.5546875" style="663" customWidth="1"/>
    <col min="6402" max="6407" width="11.77734375" style="663" customWidth="1"/>
    <col min="6408" max="6408" width="13" style="663" customWidth="1"/>
    <col min="6409" max="6409" width="4.21875" style="663" customWidth="1"/>
    <col min="6410" max="6655" width="9.21875" style="663"/>
    <col min="6656" max="6656" width="4.77734375" style="663" customWidth="1"/>
    <col min="6657" max="6657" width="31.5546875" style="663" customWidth="1"/>
    <col min="6658" max="6663" width="11.77734375" style="663" customWidth="1"/>
    <col min="6664" max="6664" width="13" style="663" customWidth="1"/>
    <col min="6665" max="6665" width="4.21875" style="663" customWidth="1"/>
    <col min="6666" max="6911" width="9.21875" style="663"/>
    <col min="6912" max="6912" width="4.77734375" style="663" customWidth="1"/>
    <col min="6913" max="6913" width="31.5546875" style="663" customWidth="1"/>
    <col min="6914" max="6919" width="11.77734375" style="663" customWidth="1"/>
    <col min="6920" max="6920" width="13" style="663" customWidth="1"/>
    <col min="6921" max="6921" width="4.21875" style="663" customWidth="1"/>
    <col min="6922" max="7167" width="9.21875" style="663"/>
    <col min="7168" max="7168" width="4.77734375" style="663" customWidth="1"/>
    <col min="7169" max="7169" width="31.5546875" style="663" customWidth="1"/>
    <col min="7170" max="7175" width="11.77734375" style="663" customWidth="1"/>
    <col min="7176" max="7176" width="13" style="663" customWidth="1"/>
    <col min="7177" max="7177" width="4.21875" style="663" customWidth="1"/>
    <col min="7178" max="7423" width="9.21875" style="663"/>
    <col min="7424" max="7424" width="4.77734375" style="663" customWidth="1"/>
    <col min="7425" max="7425" width="31.5546875" style="663" customWidth="1"/>
    <col min="7426" max="7431" width="11.77734375" style="663" customWidth="1"/>
    <col min="7432" max="7432" width="13" style="663" customWidth="1"/>
    <col min="7433" max="7433" width="4.21875" style="663" customWidth="1"/>
    <col min="7434" max="7679" width="9.21875" style="663"/>
    <col min="7680" max="7680" width="4.77734375" style="663" customWidth="1"/>
    <col min="7681" max="7681" width="31.5546875" style="663" customWidth="1"/>
    <col min="7682" max="7687" width="11.77734375" style="663" customWidth="1"/>
    <col min="7688" max="7688" width="13" style="663" customWidth="1"/>
    <col min="7689" max="7689" width="4.21875" style="663" customWidth="1"/>
    <col min="7690" max="7935" width="9.21875" style="663"/>
    <col min="7936" max="7936" width="4.77734375" style="663" customWidth="1"/>
    <col min="7937" max="7937" width="31.5546875" style="663" customWidth="1"/>
    <col min="7938" max="7943" width="11.77734375" style="663" customWidth="1"/>
    <col min="7944" max="7944" width="13" style="663" customWidth="1"/>
    <col min="7945" max="7945" width="4.21875" style="663" customWidth="1"/>
    <col min="7946" max="8191" width="9.21875" style="663"/>
    <col min="8192" max="8192" width="4.77734375" style="663" customWidth="1"/>
    <col min="8193" max="8193" width="31.5546875" style="663" customWidth="1"/>
    <col min="8194" max="8199" width="11.77734375" style="663" customWidth="1"/>
    <col min="8200" max="8200" width="13" style="663" customWidth="1"/>
    <col min="8201" max="8201" width="4.21875" style="663" customWidth="1"/>
    <col min="8202" max="8447" width="9.21875" style="663"/>
    <col min="8448" max="8448" width="4.77734375" style="663" customWidth="1"/>
    <col min="8449" max="8449" width="31.5546875" style="663" customWidth="1"/>
    <col min="8450" max="8455" width="11.77734375" style="663" customWidth="1"/>
    <col min="8456" max="8456" width="13" style="663" customWidth="1"/>
    <col min="8457" max="8457" width="4.21875" style="663" customWidth="1"/>
    <col min="8458" max="8703" width="9.21875" style="663"/>
    <col min="8704" max="8704" width="4.77734375" style="663" customWidth="1"/>
    <col min="8705" max="8705" width="31.5546875" style="663" customWidth="1"/>
    <col min="8706" max="8711" width="11.77734375" style="663" customWidth="1"/>
    <col min="8712" max="8712" width="13" style="663" customWidth="1"/>
    <col min="8713" max="8713" width="4.21875" style="663" customWidth="1"/>
    <col min="8714" max="8959" width="9.21875" style="663"/>
    <col min="8960" max="8960" width="4.77734375" style="663" customWidth="1"/>
    <col min="8961" max="8961" width="31.5546875" style="663" customWidth="1"/>
    <col min="8962" max="8967" width="11.77734375" style="663" customWidth="1"/>
    <col min="8968" max="8968" width="13" style="663" customWidth="1"/>
    <col min="8969" max="8969" width="4.21875" style="663" customWidth="1"/>
    <col min="8970" max="9215" width="9.21875" style="663"/>
    <col min="9216" max="9216" width="4.77734375" style="663" customWidth="1"/>
    <col min="9217" max="9217" width="31.5546875" style="663" customWidth="1"/>
    <col min="9218" max="9223" width="11.77734375" style="663" customWidth="1"/>
    <col min="9224" max="9224" width="13" style="663" customWidth="1"/>
    <col min="9225" max="9225" width="4.21875" style="663" customWidth="1"/>
    <col min="9226" max="9471" width="9.21875" style="663"/>
    <col min="9472" max="9472" width="4.77734375" style="663" customWidth="1"/>
    <col min="9473" max="9473" width="31.5546875" style="663" customWidth="1"/>
    <col min="9474" max="9479" width="11.77734375" style="663" customWidth="1"/>
    <col min="9480" max="9480" width="13" style="663" customWidth="1"/>
    <col min="9481" max="9481" width="4.21875" style="663" customWidth="1"/>
    <col min="9482" max="9727" width="9.21875" style="663"/>
    <col min="9728" max="9728" width="4.77734375" style="663" customWidth="1"/>
    <col min="9729" max="9729" width="31.5546875" style="663" customWidth="1"/>
    <col min="9730" max="9735" width="11.77734375" style="663" customWidth="1"/>
    <col min="9736" max="9736" width="13" style="663" customWidth="1"/>
    <col min="9737" max="9737" width="4.21875" style="663" customWidth="1"/>
    <col min="9738" max="9983" width="9.21875" style="663"/>
    <col min="9984" max="9984" width="4.77734375" style="663" customWidth="1"/>
    <col min="9985" max="9985" width="31.5546875" style="663" customWidth="1"/>
    <col min="9986" max="9991" width="11.77734375" style="663" customWidth="1"/>
    <col min="9992" max="9992" width="13" style="663" customWidth="1"/>
    <col min="9993" max="9993" width="4.21875" style="663" customWidth="1"/>
    <col min="9994" max="10239" width="9.21875" style="663"/>
    <col min="10240" max="10240" width="4.77734375" style="663" customWidth="1"/>
    <col min="10241" max="10241" width="31.5546875" style="663" customWidth="1"/>
    <col min="10242" max="10247" width="11.77734375" style="663" customWidth="1"/>
    <col min="10248" max="10248" width="13" style="663" customWidth="1"/>
    <col min="10249" max="10249" width="4.21875" style="663" customWidth="1"/>
    <col min="10250" max="10495" width="9.21875" style="663"/>
    <col min="10496" max="10496" width="4.77734375" style="663" customWidth="1"/>
    <col min="10497" max="10497" width="31.5546875" style="663" customWidth="1"/>
    <col min="10498" max="10503" width="11.77734375" style="663" customWidth="1"/>
    <col min="10504" max="10504" width="13" style="663" customWidth="1"/>
    <col min="10505" max="10505" width="4.21875" style="663" customWidth="1"/>
    <col min="10506" max="10751" width="9.21875" style="663"/>
    <col min="10752" max="10752" width="4.77734375" style="663" customWidth="1"/>
    <col min="10753" max="10753" width="31.5546875" style="663" customWidth="1"/>
    <col min="10754" max="10759" width="11.77734375" style="663" customWidth="1"/>
    <col min="10760" max="10760" width="13" style="663" customWidth="1"/>
    <col min="10761" max="10761" width="4.21875" style="663" customWidth="1"/>
    <col min="10762" max="11007" width="9.21875" style="663"/>
    <col min="11008" max="11008" width="4.77734375" style="663" customWidth="1"/>
    <col min="11009" max="11009" width="31.5546875" style="663" customWidth="1"/>
    <col min="11010" max="11015" width="11.77734375" style="663" customWidth="1"/>
    <col min="11016" max="11016" width="13" style="663" customWidth="1"/>
    <col min="11017" max="11017" width="4.21875" style="663" customWidth="1"/>
    <col min="11018" max="11263" width="9.21875" style="663"/>
    <col min="11264" max="11264" width="4.77734375" style="663" customWidth="1"/>
    <col min="11265" max="11265" width="31.5546875" style="663" customWidth="1"/>
    <col min="11266" max="11271" width="11.77734375" style="663" customWidth="1"/>
    <col min="11272" max="11272" width="13" style="663" customWidth="1"/>
    <col min="11273" max="11273" width="4.21875" style="663" customWidth="1"/>
    <col min="11274" max="11519" width="9.21875" style="663"/>
    <col min="11520" max="11520" width="4.77734375" style="663" customWidth="1"/>
    <col min="11521" max="11521" width="31.5546875" style="663" customWidth="1"/>
    <col min="11522" max="11527" width="11.77734375" style="663" customWidth="1"/>
    <col min="11528" max="11528" width="13" style="663" customWidth="1"/>
    <col min="11529" max="11529" width="4.21875" style="663" customWidth="1"/>
    <col min="11530" max="11775" width="9.21875" style="663"/>
    <col min="11776" max="11776" width="4.77734375" style="663" customWidth="1"/>
    <col min="11777" max="11777" width="31.5546875" style="663" customWidth="1"/>
    <col min="11778" max="11783" width="11.77734375" style="663" customWidth="1"/>
    <col min="11784" max="11784" width="13" style="663" customWidth="1"/>
    <col min="11785" max="11785" width="4.21875" style="663" customWidth="1"/>
    <col min="11786" max="12031" width="9.21875" style="663"/>
    <col min="12032" max="12032" width="4.77734375" style="663" customWidth="1"/>
    <col min="12033" max="12033" width="31.5546875" style="663" customWidth="1"/>
    <col min="12034" max="12039" width="11.77734375" style="663" customWidth="1"/>
    <col min="12040" max="12040" width="13" style="663" customWidth="1"/>
    <col min="12041" max="12041" width="4.21875" style="663" customWidth="1"/>
    <col min="12042" max="12287" width="9.21875" style="663"/>
    <col min="12288" max="12288" width="4.77734375" style="663" customWidth="1"/>
    <col min="12289" max="12289" width="31.5546875" style="663" customWidth="1"/>
    <col min="12290" max="12295" width="11.77734375" style="663" customWidth="1"/>
    <col min="12296" max="12296" width="13" style="663" customWidth="1"/>
    <col min="12297" max="12297" width="4.21875" style="663" customWidth="1"/>
    <col min="12298" max="12543" width="9.21875" style="663"/>
    <col min="12544" max="12544" width="4.77734375" style="663" customWidth="1"/>
    <col min="12545" max="12545" width="31.5546875" style="663" customWidth="1"/>
    <col min="12546" max="12551" width="11.77734375" style="663" customWidth="1"/>
    <col min="12552" max="12552" width="13" style="663" customWidth="1"/>
    <col min="12553" max="12553" width="4.21875" style="663" customWidth="1"/>
    <col min="12554" max="12799" width="9.21875" style="663"/>
    <col min="12800" max="12800" width="4.77734375" style="663" customWidth="1"/>
    <col min="12801" max="12801" width="31.5546875" style="663" customWidth="1"/>
    <col min="12802" max="12807" width="11.77734375" style="663" customWidth="1"/>
    <col min="12808" max="12808" width="13" style="663" customWidth="1"/>
    <col min="12809" max="12809" width="4.21875" style="663" customWidth="1"/>
    <col min="12810" max="13055" width="9.21875" style="663"/>
    <col min="13056" max="13056" width="4.77734375" style="663" customWidth="1"/>
    <col min="13057" max="13057" width="31.5546875" style="663" customWidth="1"/>
    <col min="13058" max="13063" width="11.77734375" style="663" customWidth="1"/>
    <col min="13064" max="13064" width="13" style="663" customWidth="1"/>
    <col min="13065" max="13065" width="4.21875" style="663" customWidth="1"/>
    <col min="13066" max="13311" width="9.21875" style="663"/>
    <col min="13312" max="13312" width="4.77734375" style="663" customWidth="1"/>
    <col min="13313" max="13313" width="31.5546875" style="663" customWidth="1"/>
    <col min="13314" max="13319" width="11.77734375" style="663" customWidth="1"/>
    <col min="13320" max="13320" width="13" style="663" customWidth="1"/>
    <col min="13321" max="13321" width="4.21875" style="663" customWidth="1"/>
    <col min="13322" max="13567" width="9.21875" style="663"/>
    <col min="13568" max="13568" width="4.77734375" style="663" customWidth="1"/>
    <col min="13569" max="13569" width="31.5546875" style="663" customWidth="1"/>
    <col min="13570" max="13575" width="11.77734375" style="663" customWidth="1"/>
    <col min="13576" max="13576" width="13" style="663" customWidth="1"/>
    <col min="13577" max="13577" width="4.21875" style="663" customWidth="1"/>
    <col min="13578" max="13823" width="9.21875" style="663"/>
    <col min="13824" max="13824" width="4.77734375" style="663" customWidth="1"/>
    <col min="13825" max="13825" width="31.5546875" style="663" customWidth="1"/>
    <col min="13826" max="13831" width="11.77734375" style="663" customWidth="1"/>
    <col min="13832" max="13832" width="13" style="663" customWidth="1"/>
    <col min="13833" max="13833" width="4.21875" style="663" customWidth="1"/>
    <col min="13834" max="14079" width="9.21875" style="663"/>
    <col min="14080" max="14080" width="4.77734375" style="663" customWidth="1"/>
    <col min="14081" max="14081" width="31.5546875" style="663" customWidth="1"/>
    <col min="14082" max="14087" width="11.77734375" style="663" customWidth="1"/>
    <col min="14088" max="14088" width="13" style="663" customWidth="1"/>
    <col min="14089" max="14089" width="4.21875" style="663" customWidth="1"/>
    <col min="14090" max="14335" width="9.21875" style="663"/>
    <col min="14336" max="14336" width="4.77734375" style="663" customWidth="1"/>
    <col min="14337" max="14337" width="31.5546875" style="663" customWidth="1"/>
    <col min="14338" max="14343" width="11.77734375" style="663" customWidth="1"/>
    <col min="14344" max="14344" width="13" style="663" customWidth="1"/>
    <col min="14345" max="14345" width="4.21875" style="663" customWidth="1"/>
    <col min="14346" max="14591" width="9.21875" style="663"/>
    <col min="14592" max="14592" width="4.77734375" style="663" customWidth="1"/>
    <col min="14593" max="14593" width="31.5546875" style="663" customWidth="1"/>
    <col min="14594" max="14599" width="11.77734375" style="663" customWidth="1"/>
    <col min="14600" max="14600" width="13" style="663" customWidth="1"/>
    <col min="14601" max="14601" width="4.21875" style="663" customWidth="1"/>
    <col min="14602" max="14847" width="9.21875" style="663"/>
    <col min="14848" max="14848" width="4.77734375" style="663" customWidth="1"/>
    <col min="14849" max="14849" width="31.5546875" style="663" customWidth="1"/>
    <col min="14850" max="14855" width="11.77734375" style="663" customWidth="1"/>
    <col min="14856" max="14856" width="13" style="663" customWidth="1"/>
    <col min="14857" max="14857" width="4.21875" style="663" customWidth="1"/>
    <col min="14858" max="15103" width="9.21875" style="663"/>
    <col min="15104" max="15104" width="4.77734375" style="663" customWidth="1"/>
    <col min="15105" max="15105" width="31.5546875" style="663" customWidth="1"/>
    <col min="15106" max="15111" width="11.77734375" style="663" customWidth="1"/>
    <col min="15112" max="15112" width="13" style="663" customWidth="1"/>
    <col min="15113" max="15113" width="4.21875" style="663" customWidth="1"/>
    <col min="15114" max="15359" width="9.21875" style="663"/>
    <col min="15360" max="15360" width="4.77734375" style="663" customWidth="1"/>
    <col min="15361" max="15361" width="31.5546875" style="663" customWidth="1"/>
    <col min="15362" max="15367" width="11.77734375" style="663" customWidth="1"/>
    <col min="15368" max="15368" width="13" style="663" customWidth="1"/>
    <col min="15369" max="15369" width="4.21875" style="663" customWidth="1"/>
    <col min="15370" max="15615" width="9.21875" style="663"/>
    <col min="15616" max="15616" width="4.77734375" style="663" customWidth="1"/>
    <col min="15617" max="15617" width="31.5546875" style="663" customWidth="1"/>
    <col min="15618" max="15623" width="11.77734375" style="663" customWidth="1"/>
    <col min="15624" max="15624" width="13" style="663" customWidth="1"/>
    <col min="15625" max="15625" width="4.21875" style="663" customWidth="1"/>
    <col min="15626" max="15871" width="9.21875" style="663"/>
    <col min="15872" max="15872" width="4.77734375" style="663" customWidth="1"/>
    <col min="15873" max="15873" width="31.5546875" style="663" customWidth="1"/>
    <col min="15874" max="15879" width="11.77734375" style="663" customWidth="1"/>
    <col min="15880" max="15880" width="13" style="663" customWidth="1"/>
    <col min="15881" max="15881" width="4.21875" style="663" customWidth="1"/>
    <col min="15882" max="16127" width="9.21875" style="663"/>
    <col min="16128" max="16128" width="4.77734375" style="663" customWidth="1"/>
    <col min="16129" max="16129" width="31.5546875" style="663" customWidth="1"/>
    <col min="16130" max="16135" width="11.77734375" style="663" customWidth="1"/>
    <col min="16136" max="16136" width="13" style="663" customWidth="1"/>
    <col min="16137" max="16137" width="4.21875" style="663" customWidth="1"/>
    <col min="16138" max="16384" width="9.21875" style="663"/>
  </cols>
  <sheetData>
    <row r="1" spans="1:9" ht="34.5" customHeight="1" x14ac:dyDescent="0.25">
      <c r="A1" s="1142" t="s">
        <v>1625</v>
      </c>
      <c r="B1" s="1143"/>
      <c r="C1" s="1143"/>
      <c r="D1" s="1143"/>
      <c r="E1" s="1143"/>
      <c r="F1" s="1143"/>
      <c r="G1" s="1143"/>
      <c r="H1" s="1143"/>
      <c r="I1" s="1143"/>
    </row>
    <row r="2" spans="1:9" ht="14.4" thickBot="1" x14ac:dyDescent="0.35">
      <c r="H2" s="1144" t="str">
        <f>'[2]2. sz tájékoztató t'!J2</f>
        <v>Forintban!</v>
      </c>
      <c r="I2" s="1144"/>
    </row>
    <row r="3" spans="1:9" ht="13.8" thickBot="1" x14ac:dyDescent="0.3">
      <c r="A3" s="1145" t="s">
        <v>261</v>
      </c>
      <c r="B3" s="1147" t="s">
        <v>1539</v>
      </c>
      <c r="C3" s="1149" t="s">
        <v>1540</v>
      </c>
      <c r="D3" s="1151" t="s">
        <v>1541</v>
      </c>
      <c r="E3" s="1152"/>
      <c r="F3" s="1152"/>
      <c r="G3" s="1152"/>
      <c r="H3" s="1152"/>
      <c r="I3" s="1153" t="s">
        <v>1542</v>
      </c>
    </row>
    <row r="4" spans="1:9" s="821" customFormat="1" ht="42" customHeight="1" thickBot="1" x14ac:dyDescent="0.35">
      <c r="A4" s="1146"/>
      <c r="B4" s="1148"/>
      <c r="C4" s="1150"/>
      <c r="D4" s="819" t="s">
        <v>1543</v>
      </c>
      <c r="E4" s="819" t="s">
        <v>1544</v>
      </c>
      <c r="F4" s="819" t="s">
        <v>1545</v>
      </c>
      <c r="G4" s="820" t="s">
        <v>1546</v>
      </c>
      <c r="H4" s="820" t="s">
        <v>1547</v>
      </c>
      <c r="I4" s="1154"/>
    </row>
    <row r="5" spans="1:9" s="821" customFormat="1" ht="12" customHeight="1" thickBot="1" x14ac:dyDescent="0.35">
      <c r="A5" s="822">
        <v>1</v>
      </c>
      <c r="B5" s="823">
        <v>2</v>
      </c>
      <c r="C5" s="823">
        <v>3</v>
      </c>
      <c r="D5" s="823">
        <v>4</v>
      </c>
      <c r="E5" s="823">
        <v>5</v>
      </c>
      <c r="F5" s="823">
        <v>6</v>
      </c>
      <c r="G5" s="823">
        <v>7</v>
      </c>
      <c r="H5" s="823" t="s">
        <v>1548</v>
      </c>
      <c r="I5" s="824" t="s">
        <v>1549</v>
      </c>
    </row>
    <row r="6" spans="1:9" s="821" customFormat="1" ht="18" customHeight="1" x14ac:dyDescent="0.3">
      <c r="A6" s="1132" t="s">
        <v>1550</v>
      </c>
      <c r="B6" s="1133"/>
      <c r="C6" s="1133"/>
      <c r="D6" s="1133"/>
      <c r="E6" s="1133"/>
      <c r="F6" s="1133"/>
      <c r="G6" s="1133"/>
      <c r="H6" s="1133"/>
      <c r="I6" s="1134"/>
    </row>
    <row r="7" spans="1:9" ht="16.05" customHeight="1" x14ac:dyDescent="0.25">
      <c r="A7" s="825" t="s">
        <v>6</v>
      </c>
      <c r="B7" s="826" t="s">
        <v>1551</v>
      </c>
      <c r="C7" s="827"/>
      <c r="D7" s="827"/>
      <c r="E7" s="827"/>
      <c r="F7" s="827"/>
      <c r="G7" s="828"/>
      <c r="H7" s="829">
        <f t="shared" ref="H7:H13" si="0">SUM(D7:G7)</f>
        <v>0</v>
      </c>
      <c r="I7" s="830">
        <f t="shared" ref="I7:I13" si="1">C7+H7</f>
        <v>0</v>
      </c>
    </row>
    <row r="8" spans="1:9" ht="20.399999999999999" x14ac:dyDescent="0.25">
      <c r="A8" s="825" t="s">
        <v>17</v>
      </c>
      <c r="B8" s="826" t="s">
        <v>1552</v>
      </c>
      <c r="C8" s="827">
        <v>29967403</v>
      </c>
      <c r="D8" s="827"/>
      <c r="E8" s="827"/>
      <c r="F8" s="827"/>
      <c r="G8" s="828"/>
      <c r="H8" s="829">
        <f t="shared" si="0"/>
        <v>0</v>
      </c>
      <c r="I8" s="830">
        <f t="shared" si="1"/>
        <v>29967403</v>
      </c>
    </row>
    <row r="9" spans="1:9" x14ac:dyDescent="0.25">
      <c r="A9" s="825" t="s">
        <v>29</v>
      </c>
      <c r="B9" s="826" t="s">
        <v>1553</v>
      </c>
      <c r="C9" s="827"/>
      <c r="D9" s="827"/>
      <c r="E9" s="827"/>
      <c r="F9" s="827"/>
      <c r="G9" s="828"/>
      <c r="H9" s="829">
        <f t="shared" si="0"/>
        <v>0</v>
      </c>
      <c r="I9" s="830">
        <f t="shared" si="1"/>
        <v>0</v>
      </c>
    </row>
    <row r="10" spans="1:9" ht="16.05" customHeight="1" x14ac:dyDescent="0.25">
      <c r="A10" s="825" t="s">
        <v>139</v>
      </c>
      <c r="B10" s="826" t="s">
        <v>1554</v>
      </c>
      <c r="C10" s="827"/>
      <c r="D10" s="827"/>
      <c r="E10" s="827"/>
      <c r="F10" s="827"/>
      <c r="G10" s="828"/>
      <c r="H10" s="829">
        <f t="shared" si="0"/>
        <v>0</v>
      </c>
      <c r="I10" s="830">
        <f t="shared" si="1"/>
        <v>0</v>
      </c>
    </row>
    <row r="11" spans="1:9" ht="20.399999999999999" x14ac:dyDescent="0.25">
      <c r="A11" s="825" t="s">
        <v>43</v>
      </c>
      <c r="B11" s="826" t="s">
        <v>1555</v>
      </c>
      <c r="C11" s="827"/>
      <c r="D11" s="827"/>
      <c r="E11" s="827"/>
      <c r="F11" s="827"/>
      <c r="G11" s="828"/>
      <c r="H11" s="829">
        <f t="shared" si="0"/>
        <v>0</v>
      </c>
      <c r="I11" s="830">
        <f t="shared" si="1"/>
        <v>0</v>
      </c>
    </row>
    <row r="12" spans="1:9" ht="16.05" customHeight="1" x14ac:dyDescent="0.25">
      <c r="A12" s="831" t="s">
        <v>65</v>
      </c>
      <c r="B12" s="832" t="s">
        <v>1556</v>
      </c>
      <c r="C12" s="833">
        <v>137861906</v>
      </c>
      <c r="D12" s="833"/>
      <c r="E12" s="833"/>
      <c r="F12" s="833"/>
      <c r="G12" s="834"/>
      <c r="H12" s="829">
        <f t="shared" si="0"/>
        <v>0</v>
      </c>
      <c r="I12" s="830">
        <f t="shared" si="1"/>
        <v>137861906</v>
      </c>
    </row>
    <row r="13" spans="1:9" ht="16.05" customHeight="1" thickBot="1" x14ac:dyDescent="0.3">
      <c r="A13" s="835" t="s">
        <v>146</v>
      </c>
      <c r="B13" s="836" t="s">
        <v>1557</v>
      </c>
      <c r="C13" s="837">
        <v>122137098</v>
      </c>
      <c r="D13" s="837"/>
      <c r="E13" s="837"/>
      <c r="F13" s="837"/>
      <c r="G13" s="838"/>
      <c r="H13" s="829">
        <f t="shared" si="0"/>
        <v>0</v>
      </c>
      <c r="I13" s="830">
        <f t="shared" si="1"/>
        <v>122137098</v>
      </c>
    </row>
    <row r="14" spans="1:9" s="842" customFormat="1" ht="18" customHeight="1" thickBot="1" x14ac:dyDescent="0.3">
      <c r="A14" s="1135" t="s">
        <v>1558</v>
      </c>
      <c r="B14" s="1136"/>
      <c r="C14" s="839">
        <f t="shared" ref="C14:I14" si="2">SUM(C7:C13)</f>
        <v>289966407</v>
      </c>
      <c r="D14" s="839">
        <f>SUM(D7:D13)</f>
        <v>0</v>
      </c>
      <c r="E14" s="839">
        <f t="shared" si="2"/>
        <v>0</v>
      </c>
      <c r="F14" s="839">
        <f t="shared" si="2"/>
        <v>0</v>
      </c>
      <c r="G14" s="840">
        <f t="shared" si="2"/>
        <v>0</v>
      </c>
      <c r="H14" s="840">
        <f t="shared" si="2"/>
        <v>0</v>
      </c>
      <c r="I14" s="841">
        <f t="shared" si="2"/>
        <v>289966407</v>
      </c>
    </row>
    <row r="15" spans="1:9" s="843" customFormat="1" ht="18" customHeight="1" x14ac:dyDescent="0.25">
      <c r="A15" s="1137" t="s">
        <v>1559</v>
      </c>
      <c r="B15" s="1138"/>
      <c r="C15" s="1138"/>
      <c r="D15" s="1138"/>
      <c r="E15" s="1138"/>
      <c r="F15" s="1138"/>
      <c r="G15" s="1138"/>
      <c r="H15" s="1138"/>
      <c r="I15" s="1139"/>
    </row>
    <row r="16" spans="1:9" s="843" customFormat="1" x14ac:dyDescent="0.25">
      <c r="A16" s="825" t="s">
        <v>6</v>
      </c>
      <c r="B16" s="826" t="s">
        <v>1560</v>
      </c>
      <c r="C16" s="827"/>
      <c r="D16" s="827"/>
      <c r="E16" s="827"/>
      <c r="F16" s="827"/>
      <c r="G16" s="828"/>
      <c r="H16" s="829">
        <f>SUM(D16:G16)</f>
        <v>0</v>
      </c>
      <c r="I16" s="830">
        <f>C16+H16</f>
        <v>0</v>
      </c>
    </row>
    <row r="17" spans="1:9" ht="13.8" thickBot="1" x14ac:dyDescent="0.3">
      <c r="A17" s="835" t="s">
        <v>17</v>
      </c>
      <c r="B17" s="836" t="s">
        <v>1557</v>
      </c>
      <c r="C17" s="837"/>
      <c r="D17" s="837"/>
      <c r="E17" s="837"/>
      <c r="F17" s="837"/>
      <c r="G17" s="838"/>
      <c r="H17" s="829">
        <f>SUM(D17:G17)</f>
        <v>0</v>
      </c>
      <c r="I17" s="844">
        <f>C17+H17</f>
        <v>0</v>
      </c>
    </row>
    <row r="18" spans="1:9" ht="16.05" customHeight="1" thickBot="1" x14ac:dyDescent="0.3">
      <c r="A18" s="1135" t="s">
        <v>1561</v>
      </c>
      <c r="B18" s="1136"/>
      <c r="C18" s="839">
        <f t="shared" ref="C18:I18" si="3">SUM(C16:C17)</f>
        <v>0</v>
      </c>
      <c r="D18" s="839">
        <f t="shared" si="3"/>
        <v>0</v>
      </c>
      <c r="E18" s="839">
        <f t="shared" si="3"/>
        <v>0</v>
      </c>
      <c r="F18" s="839">
        <f t="shared" si="3"/>
        <v>0</v>
      </c>
      <c r="G18" s="840">
        <f t="shared" si="3"/>
        <v>0</v>
      </c>
      <c r="H18" s="840">
        <f t="shared" si="3"/>
        <v>0</v>
      </c>
      <c r="I18" s="841">
        <f t="shared" si="3"/>
        <v>0</v>
      </c>
    </row>
    <row r="19" spans="1:9" ht="18" customHeight="1" thickBot="1" x14ac:dyDescent="0.3">
      <c r="A19" s="1140" t="s">
        <v>1562</v>
      </c>
      <c r="B19" s="1141"/>
      <c r="C19" s="845">
        <f t="shared" ref="C19:I19" si="4">C14+C18</f>
        <v>289966407</v>
      </c>
      <c r="D19" s="845">
        <f t="shared" si="4"/>
        <v>0</v>
      </c>
      <c r="E19" s="845">
        <f t="shared" si="4"/>
        <v>0</v>
      </c>
      <c r="F19" s="845">
        <f t="shared" si="4"/>
        <v>0</v>
      </c>
      <c r="G19" s="845">
        <f t="shared" si="4"/>
        <v>0</v>
      </c>
      <c r="H19" s="845">
        <f t="shared" si="4"/>
        <v>0</v>
      </c>
      <c r="I19" s="841">
        <f t="shared" si="4"/>
        <v>289966407</v>
      </c>
    </row>
  </sheetData>
  <mergeCells count="12">
    <mergeCell ref="A1:I1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  <mergeCell ref="A19:B19"/>
  </mergeCells>
  <printOptions horizontalCentered="1"/>
  <pageMargins left="0.78740157480314965" right="0.78740157480314965" top="1.1811023622047245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 dőlt"&amp;12
&amp;R&amp;"Times New Roman CE,Félkövér dőlt"&amp;12 9. 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22"/>
  <sheetViews>
    <sheetView zoomScaleNormal="100" workbookViewId="0">
      <selection activeCell="D9" sqref="D9"/>
    </sheetView>
  </sheetViews>
  <sheetFormatPr defaultRowHeight="13.2" x14ac:dyDescent="0.25"/>
  <cols>
    <col min="1" max="1" width="9.21875" style="847"/>
    <col min="2" max="2" width="40.77734375" style="847" bestFit="1" customWidth="1"/>
    <col min="3" max="3" width="17.21875" style="847" customWidth="1"/>
    <col min="4" max="4" width="21.44140625" style="847" customWidth="1"/>
    <col min="5" max="5" width="21.44140625" style="847" hidden="1" customWidth="1"/>
    <col min="6" max="6" width="9.21875" style="847"/>
    <col min="7" max="8" width="20.77734375" style="847" customWidth="1"/>
    <col min="9" max="9" width="8.77734375" style="847" bestFit="1" customWidth="1"/>
    <col min="10" max="257" width="9.21875" style="847"/>
    <col min="258" max="258" width="50" style="847" customWidth="1"/>
    <col min="259" max="261" width="21.44140625" style="847" customWidth="1"/>
    <col min="262" max="262" width="4.77734375" style="847" customWidth="1"/>
    <col min="263" max="513" width="9.21875" style="847"/>
    <col min="514" max="514" width="50" style="847" customWidth="1"/>
    <col min="515" max="517" width="21.44140625" style="847" customWidth="1"/>
    <col min="518" max="518" width="4.77734375" style="847" customWidth="1"/>
    <col min="519" max="769" width="9.21875" style="847"/>
    <col min="770" max="770" width="50" style="847" customWidth="1"/>
    <col min="771" max="773" width="21.44140625" style="847" customWidth="1"/>
    <col min="774" max="774" width="4.77734375" style="847" customWidth="1"/>
    <col min="775" max="1025" width="9.21875" style="847"/>
    <col min="1026" max="1026" width="50" style="847" customWidth="1"/>
    <col min="1027" max="1029" width="21.44140625" style="847" customWidth="1"/>
    <col min="1030" max="1030" width="4.77734375" style="847" customWidth="1"/>
    <col min="1031" max="1281" width="9.21875" style="847"/>
    <col min="1282" max="1282" width="50" style="847" customWidth="1"/>
    <col min="1283" max="1285" width="21.44140625" style="847" customWidth="1"/>
    <col min="1286" max="1286" width="4.77734375" style="847" customWidth="1"/>
    <col min="1287" max="1537" width="9.21875" style="847"/>
    <col min="1538" max="1538" width="50" style="847" customWidth="1"/>
    <col min="1539" max="1541" width="21.44140625" style="847" customWidth="1"/>
    <col min="1542" max="1542" width="4.77734375" style="847" customWidth="1"/>
    <col min="1543" max="1793" width="9.21875" style="847"/>
    <col min="1794" max="1794" width="50" style="847" customWidth="1"/>
    <col min="1795" max="1797" width="21.44140625" style="847" customWidth="1"/>
    <col min="1798" max="1798" width="4.77734375" style="847" customWidth="1"/>
    <col min="1799" max="2049" width="9.21875" style="847"/>
    <col min="2050" max="2050" width="50" style="847" customWidth="1"/>
    <col min="2051" max="2053" width="21.44140625" style="847" customWidth="1"/>
    <col min="2054" max="2054" width="4.77734375" style="847" customWidth="1"/>
    <col min="2055" max="2305" width="9.21875" style="847"/>
    <col min="2306" max="2306" width="50" style="847" customWidth="1"/>
    <col min="2307" max="2309" width="21.44140625" style="847" customWidth="1"/>
    <col min="2310" max="2310" width="4.77734375" style="847" customWidth="1"/>
    <col min="2311" max="2561" width="9.21875" style="847"/>
    <col min="2562" max="2562" width="50" style="847" customWidth="1"/>
    <col min="2563" max="2565" width="21.44140625" style="847" customWidth="1"/>
    <col min="2566" max="2566" width="4.77734375" style="847" customWidth="1"/>
    <col min="2567" max="2817" width="9.21875" style="847"/>
    <col min="2818" max="2818" width="50" style="847" customWidth="1"/>
    <col min="2819" max="2821" width="21.44140625" style="847" customWidth="1"/>
    <col min="2822" max="2822" width="4.77734375" style="847" customWidth="1"/>
    <col min="2823" max="3073" width="9.21875" style="847"/>
    <col min="3074" max="3074" width="50" style="847" customWidth="1"/>
    <col min="3075" max="3077" width="21.44140625" style="847" customWidth="1"/>
    <col min="3078" max="3078" width="4.77734375" style="847" customWidth="1"/>
    <col min="3079" max="3329" width="9.21875" style="847"/>
    <col min="3330" max="3330" width="50" style="847" customWidth="1"/>
    <col min="3331" max="3333" width="21.44140625" style="847" customWidth="1"/>
    <col min="3334" max="3334" width="4.77734375" style="847" customWidth="1"/>
    <col min="3335" max="3585" width="9.21875" style="847"/>
    <col min="3586" max="3586" width="50" style="847" customWidth="1"/>
    <col min="3587" max="3589" width="21.44140625" style="847" customWidth="1"/>
    <col min="3590" max="3590" width="4.77734375" style="847" customWidth="1"/>
    <col min="3591" max="3841" width="9.21875" style="847"/>
    <col min="3842" max="3842" width="50" style="847" customWidth="1"/>
    <col min="3843" max="3845" width="21.44140625" style="847" customWidth="1"/>
    <col min="3846" max="3846" width="4.77734375" style="847" customWidth="1"/>
    <col min="3847" max="4097" width="9.21875" style="847"/>
    <col min="4098" max="4098" width="50" style="847" customWidth="1"/>
    <col min="4099" max="4101" width="21.44140625" style="847" customWidth="1"/>
    <col min="4102" max="4102" width="4.77734375" style="847" customWidth="1"/>
    <col min="4103" max="4353" width="9.21875" style="847"/>
    <col min="4354" max="4354" width="50" style="847" customWidth="1"/>
    <col min="4355" max="4357" width="21.44140625" style="847" customWidth="1"/>
    <col min="4358" max="4358" width="4.77734375" style="847" customWidth="1"/>
    <col min="4359" max="4609" width="9.21875" style="847"/>
    <col min="4610" max="4610" width="50" style="847" customWidth="1"/>
    <col min="4611" max="4613" width="21.44140625" style="847" customWidth="1"/>
    <col min="4614" max="4614" width="4.77734375" style="847" customWidth="1"/>
    <col min="4615" max="4865" width="9.21875" style="847"/>
    <col min="4866" max="4866" width="50" style="847" customWidth="1"/>
    <col min="4867" max="4869" width="21.44140625" style="847" customWidth="1"/>
    <col min="4870" max="4870" width="4.77734375" style="847" customWidth="1"/>
    <col min="4871" max="5121" width="9.21875" style="847"/>
    <col min="5122" max="5122" width="50" style="847" customWidth="1"/>
    <col min="5123" max="5125" width="21.44140625" style="847" customWidth="1"/>
    <col min="5126" max="5126" width="4.77734375" style="847" customWidth="1"/>
    <col min="5127" max="5377" width="9.21875" style="847"/>
    <col min="5378" max="5378" width="50" style="847" customWidth="1"/>
    <col min="5379" max="5381" width="21.44140625" style="847" customWidth="1"/>
    <col min="5382" max="5382" width="4.77734375" style="847" customWidth="1"/>
    <col min="5383" max="5633" width="9.21875" style="847"/>
    <col min="5634" max="5634" width="50" style="847" customWidth="1"/>
    <col min="5635" max="5637" width="21.44140625" style="847" customWidth="1"/>
    <col min="5638" max="5638" width="4.77734375" style="847" customWidth="1"/>
    <col min="5639" max="5889" width="9.21875" style="847"/>
    <col min="5890" max="5890" width="50" style="847" customWidth="1"/>
    <col min="5891" max="5893" width="21.44140625" style="847" customWidth="1"/>
    <col min="5894" max="5894" width="4.77734375" style="847" customWidth="1"/>
    <col min="5895" max="6145" width="9.21875" style="847"/>
    <col min="6146" max="6146" width="50" style="847" customWidth="1"/>
    <col min="6147" max="6149" width="21.44140625" style="847" customWidth="1"/>
    <col min="6150" max="6150" width="4.77734375" style="847" customWidth="1"/>
    <col min="6151" max="6401" width="9.21875" style="847"/>
    <col min="6402" max="6402" width="50" style="847" customWidth="1"/>
    <col min="6403" max="6405" width="21.44140625" style="847" customWidth="1"/>
    <col min="6406" max="6406" width="4.77734375" style="847" customWidth="1"/>
    <col min="6407" max="6657" width="9.21875" style="847"/>
    <col min="6658" max="6658" width="50" style="847" customWidth="1"/>
    <col min="6659" max="6661" width="21.44140625" style="847" customWidth="1"/>
    <col min="6662" max="6662" width="4.77734375" style="847" customWidth="1"/>
    <col min="6663" max="6913" width="9.21875" style="847"/>
    <col min="6914" max="6914" width="50" style="847" customWidth="1"/>
    <col min="6915" max="6917" width="21.44140625" style="847" customWidth="1"/>
    <col min="6918" max="6918" width="4.77734375" style="847" customWidth="1"/>
    <col min="6919" max="7169" width="9.21875" style="847"/>
    <col min="7170" max="7170" width="50" style="847" customWidth="1"/>
    <col min="7171" max="7173" width="21.44140625" style="847" customWidth="1"/>
    <col min="7174" max="7174" width="4.77734375" style="847" customWidth="1"/>
    <col min="7175" max="7425" width="9.21875" style="847"/>
    <col min="7426" max="7426" width="50" style="847" customWidth="1"/>
    <col min="7427" max="7429" width="21.44140625" style="847" customWidth="1"/>
    <col min="7430" max="7430" width="4.77734375" style="847" customWidth="1"/>
    <col min="7431" max="7681" width="9.21875" style="847"/>
    <col min="7682" max="7682" width="50" style="847" customWidth="1"/>
    <col min="7683" max="7685" width="21.44140625" style="847" customWidth="1"/>
    <col min="7686" max="7686" width="4.77734375" style="847" customWidth="1"/>
    <col min="7687" max="7937" width="9.21875" style="847"/>
    <col min="7938" max="7938" width="50" style="847" customWidth="1"/>
    <col min="7939" max="7941" width="21.44140625" style="847" customWidth="1"/>
    <col min="7942" max="7942" width="4.77734375" style="847" customWidth="1"/>
    <col min="7943" max="8193" width="9.21875" style="847"/>
    <col min="8194" max="8194" width="50" style="847" customWidth="1"/>
    <col min="8195" max="8197" width="21.44140625" style="847" customWidth="1"/>
    <col min="8198" max="8198" width="4.77734375" style="847" customWidth="1"/>
    <col min="8199" max="8449" width="9.21875" style="847"/>
    <col min="8450" max="8450" width="50" style="847" customWidth="1"/>
    <col min="8451" max="8453" width="21.44140625" style="847" customWidth="1"/>
    <col min="8454" max="8454" width="4.77734375" style="847" customWidth="1"/>
    <col min="8455" max="8705" width="9.21875" style="847"/>
    <col min="8706" max="8706" width="50" style="847" customWidth="1"/>
    <col min="8707" max="8709" width="21.44140625" style="847" customWidth="1"/>
    <col min="8710" max="8710" width="4.77734375" style="847" customWidth="1"/>
    <col min="8711" max="8961" width="9.21875" style="847"/>
    <col min="8962" max="8962" width="50" style="847" customWidth="1"/>
    <col min="8963" max="8965" width="21.44140625" style="847" customWidth="1"/>
    <col min="8966" max="8966" width="4.77734375" style="847" customWidth="1"/>
    <col min="8967" max="9217" width="9.21875" style="847"/>
    <col min="9218" max="9218" width="50" style="847" customWidth="1"/>
    <col min="9219" max="9221" width="21.44140625" style="847" customWidth="1"/>
    <col min="9222" max="9222" width="4.77734375" style="847" customWidth="1"/>
    <col min="9223" max="9473" width="9.21875" style="847"/>
    <col min="9474" max="9474" width="50" style="847" customWidth="1"/>
    <col min="9475" max="9477" width="21.44140625" style="847" customWidth="1"/>
    <col min="9478" max="9478" width="4.77734375" style="847" customWidth="1"/>
    <col min="9479" max="9729" width="9.21875" style="847"/>
    <col min="9730" max="9730" width="50" style="847" customWidth="1"/>
    <col min="9731" max="9733" width="21.44140625" style="847" customWidth="1"/>
    <col min="9734" max="9734" width="4.77734375" style="847" customWidth="1"/>
    <col min="9735" max="9985" width="9.21875" style="847"/>
    <col min="9986" max="9986" width="50" style="847" customWidth="1"/>
    <col min="9987" max="9989" width="21.44140625" style="847" customWidth="1"/>
    <col min="9990" max="9990" width="4.77734375" style="847" customWidth="1"/>
    <col min="9991" max="10241" width="9.21875" style="847"/>
    <col min="10242" max="10242" width="50" style="847" customWidth="1"/>
    <col min="10243" max="10245" width="21.44140625" style="847" customWidth="1"/>
    <col min="10246" max="10246" width="4.77734375" style="847" customWidth="1"/>
    <col min="10247" max="10497" width="9.21875" style="847"/>
    <col min="10498" max="10498" width="50" style="847" customWidth="1"/>
    <col min="10499" max="10501" width="21.44140625" style="847" customWidth="1"/>
    <col min="10502" max="10502" width="4.77734375" style="847" customWidth="1"/>
    <col min="10503" max="10753" width="9.21875" style="847"/>
    <col min="10754" max="10754" width="50" style="847" customWidth="1"/>
    <col min="10755" max="10757" width="21.44140625" style="847" customWidth="1"/>
    <col min="10758" max="10758" width="4.77734375" style="847" customWidth="1"/>
    <col min="10759" max="11009" width="9.21875" style="847"/>
    <col min="11010" max="11010" width="50" style="847" customWidth="1"/>
    <col min="11011" max="11013" width="21.44140625" style="847" customWidth="1"/>
    <col min="11014" max="11014" width="4.77734375" style="847" customWidth="1"/>
    <col min="11015" max="11265" width="9.21875" style="847"/>
    <col min="11266" max="11266" width="50" style="847" customWidth="1"/>
    <col min="11267" max="11269" width="21.44140625" style="847" customWidth="1"/>
    <col min="11270" max="11270" width="4.77734375" style="847" customWidth="1"/>
    <col min="11271" max="11521" width="9.21875" style="847"/>
    <col min="11522" max="11522" width="50" style="847" customWidth="1"/>
    <col min="11523" max="11525" width="21.44140625" style="847" customWidth="1"/>
    <col min="11526" max="11526" width="4.77734375" style="847" customWidth="1"/>
    <col min="11527" max="11777" width="9.21875" style="847"/>
    <col min="11778" max="11778" width="50" style="847" customWidth="1"/>
    <col min="11779" max="11781" width="21.44140625" style="847" customWidth="1"/>
    <col min="11782" max="11782" width="4.77734375" style="847" customWidth="1"/>
    <col min="11783" max="12033" width="9.21875" style="847"/>
    <col min="12034" max="12034" width="50" style="847" customWidth="1"/>
    <col min="12035" max="12037" width="21.44140625" style="847" customWidth="1"/>
    <col min="12038" max="12038" width="4.77734375" style="847" customWidth="1"/>
    <col min="12039" max="12289" width="9.21875" style="847"/>
    <col min="12290" max="12290" width="50" style="847" customWidth="1"/>
    <col min="12291" max="12293" width="21.44140625" style="847" customWidth="1"/>
    <col min="12294" max="12294" width="4.77734375" style="847" customWidth="1"/>
    <col min="12295" max="12545" width="9.21875" style="847"/>
    <col min="12546" max="12546" width="50" style="847" customWidth="1"/>
    <col min="12547" max="12549" width="21.44140625" style="847" customWidth="1"/>
    <col min="12550" max="12550" width="4.77734375" style="847" customWidth="1"/>
    <col min="12551" max="12801" width="9.21875" style="847"/>
    <col min="12802" max="12802" width="50" style="847" customWidth="1"/>
    <col min="12803" max="12805" width="21.44140625" style="847" customWidth="1"/>
    <col min="12806" max="12806" width="4.77734375" style="847" customWidth="1"/>
    <col min="12807" max="13057" width="9.21875" style="847"/>
    <col min="13058" max="13058" width="50" style="847" customWidth="1"/>
    <col min="13059" max="13061" width="21.44140625" style="847" customWidth="1"/>
    <col min="13062" max="13062" width="4.77734375" style="847" customWidth="1"/>
    <col min="13063" max="13313" width="9.21875" style="847"/>
    <col min="13314" max="13314" width="50" style="847" customWidth="1"/>
    <col min="13315" max="13317" width="21.44140625" style="847" customWidth="1"/>
    <col min="13318" max="13318" width="4.77734375" style="847" customWidth="1"/>
    <col min="13319" max="13569" width="9.21875" style="847"/>
    <col min="13570" max="13570" width="50" style="847" customWidth="1"/>
    <col min="13571" max="13573" width="21.44140625" style="847" customWidth="1"/>
    <col min="13574" max="13574" width="4.77734375" style="847" customWidth="1"/>
    <col min="13575" max="13825" width="9.21875" style="847"/>
    <col min="13826" max="13826" width="50" style="847" customWidth="1"/>
    <col min="13827" max="13829" width="21.44140625" style="847" customWidth="1"/>
    <col min="13830" max="13830" width="4.77734375" style="847" customWidth="1"/>
    <col min="13831" max="14081" width="9.21875" style="847"/>
    <col min="14082" max="14082" width="50" style="847" customWidth="1"/>
    <col min="14083" max="14085" width="21.44140625" style="847" customWidth="1"/>
    <col min="14086" max="14086" width="4.77734375" style="847" customWidth="1"/>
    <col min="14087" max="14337" width="9.21875" style="847"/>
    <col min="14338" max="14338" width="50" style="847" customWidth="1"/>
    <col min="14339" max="14341" width="21.44140625" style="847" customWidth="1"/>
    <col min="14342" max="14342" width="4.77734375" style="847" customWidth="1"/>
    <col min="14343" max="14593" width="9.21875" style="847"/>
    <col min="14594" max="14594" width="50" style="847" customWidth="1"/>
    <col min="14595" max="14597" width="21.44140625" style="847" customWidth="1"/>
    <col min="14598" max="14598" width="4.77734375" style="847" customWidth="1"/>
    <col min="14599" max="14849" width="9.21875" style="847"/>
    <col min="14850" max="14850" width="50" style="847" customWidth="1"/>
    <col min="14851" max="14853" width="21.44140625" style="847" customWidth="1"/>
    <col min="14854" max="14854" width="4.77734375" style="847" customWidth="1"/>
    <col min="14855" max="15105" width="9.21875" style="847"/>
    <col min="15106" max="15106" width="50" style="847" customWidth="1"/>
    <col min="15107" max="15109" width="21.44140625" style="847" customWidth="1"/>
    <col min="15110" max="15110" width="4.77734375" style="847" customWidth="1"/>
    <col min="15111" max="15361" width="9.21875" style="847"/>
    <col min="15362" max="15362" width="50" style="847" customWidth="1"/>
    <col min="15363" max="15365" width="21.44140625" style="847" customWidth="1"/>
    <col min="15366" max="15366" width="4.77734375" style="847" customWidth="1"/>
    <col min="15367" max="15617" width="9.21875" style="847"/>
    <col min="15618" max="15618" width="50" style="847" customWidth="1"/>
    <col min="15619" max="15621" width="21.44140625" style="847" customWidth="1"/>
    <col min="15622" max="15622" width="4.77734375" style="847" customWidth="1"/>
    <col min="15623" max="15873" width="9.21875" style="847"/>
    <col min="15874" max="15874" width="50" style="847" customWidth="1"/>
    <col min="15875" max="15877" width="21.44140625" style="847" customWidth="1"/>
    <col min="15878" max="15878" width="4.77734375" style="847" customWidth="1"/>
    <col min="15879" max="16129" width="9.21875" style="847"/>
    <col min="16130" max="16130" width="50" style="847" customWidth="1"/>
    <col min="16131" max="16133" width="21.44140625" style="847" customWidth="1"/>
    <col min="16134" max="16134" width="4.77734375" style="847" customWidth="1"/>
    <col min="16135" max="16384" width="9.21875" style="847"/>
  </cols>
  <sheetData>
    <row r="1" spans="1:5" ht="12.75" customHeight="1" x14ac:dyDescent="0.25">
      <c r="A1" s="846"/>
    </row>
    <row r="2" spans="1:5" ht="58.5" customHeight="1" x14ac:dyDescent="0.25">
      <c r="A2" s="1155" t="s">
        <v>1563</v>
      </c>
      <c r="B2" s="1155"/>
      <c r="C2" s="1155"/>
      <c r="D2" s="1155"/>
      <c r="E2" s="1155"/>
    </row>
    <row r="3" spans="1:5" ht="16.2" thickBot="1" x14ac:dyDescent="0.35">
      <c r="A3" s="848"/>
    </row>
    <row r="4" spans="1:5" ht="78.599999999999994" thickBot="1" x14ac:dyDescent="0.3">
      <c r="A4" s="849" t="s">
        <v>1265</v>
      </c>
      <c r="B4" s="850" t="s">
        <v>1564</v>
      </c>
      <c r="C4" s="850" t="s">
        <v>1565</v>
      </c>
      <c r="D4" s="850" t="s">
        <v>1566</v>
      </c>
      <c r="E4" s="851" t="s">
        <v>1567</v>
      </c>
    </row>
    <row r="5" spans="1:5" ht="18" x14ac:dyDescent="0.25">
      <c r="A5" s="852" t="s">
        <v>6</v>
      </c>
      <c r="B5" s="853" t="s">
        <v>1568</v>
      </c>
      <c r="C5" s="854"/>
      <c r="D5" s="855">
        <v>6765000</v>
      </c>
      <c r="E5" s="856"/>
    </row>
    <row r="6" spans="1:5" ht="18" x14ac:dyDescent="0.25">
      <c r="A6" s="857" t="s">
        <v>17</v>
      </c>
      <c r="B6" s="858" t="s">
        <v>1569</v>
      </c>
      <c r="C6" s="859">
        <v>0.8548</v>
      </c>
      <c r="D6" s="860">
        <v>12480000</v>
      </c>
      <c r="E6" s="861"/>
    </row>
    <row r="7" spans="1:5" ht="18" x14ac:dyDescent="0.25">
      <c r="A7" s="857" t="s">
        <v>29</v>
      </c>
      <c r="B7" s="858" t="s">
        <v>1570</v>
      </c>
      <c r="C7" s="859">
        <v>1</v>
      </c>
      <c r="D7" s="860">
        <v>226000000</v>
      </c>
      <c r="E7" s="861"/>
    </row>
    <row r="8" spans="1:5" ht="18" x14ac:dyDescent="0.25">
      <c r="A8" s="857" t="s">
        <v>139</v>
      </c>
      <c r="B8" s="858" t="s">
        <v>1571</v>
      </c>
      <c r="C8" s="859">
        <v>0.99</v>
      </c>
      <c r="D8" s="860">
        <v>31610400</v>
      </c>
      <c r="E8" s="861"/>
    </row>
    <row r="9" spans="1:5" ht="18" x14ac:dyDescent="0.25">
      <c r="A9" s="857" t="s">
        <v>43</v>
      </c>
      <c r="B9" s="858" t="s">
        <v>1572</v>
      </c>
      <c r="C9" s="859"/>
      <c r="D9" s="860">
        <v>2532000</v>
      </c>
      <c r="E9" s="861"/>
    </row>
    <row r="10" spans="1:5" ht="18" x14ac:dyDescent="0.25">
      <c r="A10" s="857" t="s">
        <v>146</v>
      </c>
      <c r="B10" s="858" t="s">
        <v>1573</v>
      </c>
      <c r="C10" s="859">
        <v>0.25</v>
      </c>
      <c r="D10" s="860">
        <v>750000</v>
      </c>
      <c r="E10" s="861"/>
    </row>
    <row r="11" spans="1:5" ht="18" x14ac:dyDescent="0.25">
      <c r="A11" s="857" t="s">
        <v>83</v>
      </c>
      <c r="B11" s="858" t="s">
        <v>1574</v>
      </c>
      <c r="C11" s="859">
        <v>0.71</v>
      </c>
      <c r="D11" s="860">
        <v>315000000</v>
      </c>
      <c r="E11" s="861"/>
    </row>
    <row r="12" spans="1:5" ht="18" x14ac:dyDescent="0.25">
      <c r="A12" s="857" t="s">
        <v>85</v>
      </c>
      <c r="B12" s="858" t="s">
        <v>1575</v>
      </c>
      <c r="C12" s="859">
        <v>0.1</v>
      </c>
      <c r="D12" s="860">
        <v>300000</v>
      </c>
      <c r="E12" s="861"/>
    </row>
    <row r="13" spans="1:5" ht="18" x14ac:dyDescent="0.25">
      <c r="A13" s="857" t="s">
        <v>152</v>
      </c>
      <c r="B13" s="858" t="s">
        <v>1576</v>
      </c>
      <c r="C13" s="859">
        <v>1</v>
      </c>
      <c r="D13" s="860">
        <v>3000000</v>
      </c>
      <c r="E13" s="861"/>
    </row>
    <row r="14" spans="1:5" ht="18" x14ac:dyDescent="0.25">
      <c r="A14" s="857" t="s">
        <v>169</v>
      </c>
      <c r="B14" s="858" t="s">
        <v>1577</v>
      </c>
      <c r="C14" s="859">
        <v>3.0599999999999999E-2</v>
      </c>
      <c r="D14" s="860">
        <v>15030000</v>
      </c>
      <c r="E14" s="861"/>
    </row>
    <row r="15" spans="1:5" ht="18" x14ac:dyDescent="0.25">
      <c r="A15" s="857" t="s">
        <v>170</v>
      </c>
      <c r="B15" s="858" t="s">
        <v>1578</v>
      </c>
      <c r="C15" s="859">
        <v>0.51</v>
      </c>
      <c r="D15" s="860">
        <v>1530000</v>
      </c>
      <c r="E15" s="861"/>
    </row>
    <row r="16" spans="1:5" ht="18" x14ac:dyDescent="0.25">
      <c r="A16" s="857" t="s">
        <v>171</v>
      </c>
      <c r="B16" s="858" t="s">
        <v>1579</v>
      </c>
      <c r="C16" s="859">
        <v>0.152</v>
      </c>
      <c r="D16" s="860">
        <v>225000</v>
      </c>
      <c r="E16" s="861"/>
    </row>
    <row r="17" spans="1:5" ht="15.6" x14ac:dyDescent="0.25">
      <c r="A17" s="862" t="s">
        <v>174</v>
      </c>
      <c r="B17" s="863" t="s">
        <v>1580</v>
      </c>
      <c r="C17" s="864"/>
      <c r="D17" s="865">
        <v>100000</v>
      </c>
      <c r="E17" s="866"/>
    </row>
    <row r="18" spans="1:5" ht="15.6" x14ac:dyDescent="0.25">
      <c r="A18" s="857" t="s">
        <v>177</v>
      </c>
      <c r="B18" s="867"/>
      <c r="C18" s="868"/>
      <c r="D18" s="860"/>
      <c r="E18" s="861"/>
    </row>
    <row r="19" spans="1:5" ht="15.6" x14ac:dyDescent="0.25">
      <c r="A19" s="857" t="s">
        <v>180</v>
      </c>
      <c r="B19" s="867"/>
      <c r="C19" s="868"/>
      <c r="D19" s="860"/>
      <c r="E19" s="861"/>
    </row>
    <row r="20" spans="1:5" ht="16.05" thickBot="1" x14ac:dyDescent="0.3">
      <c r="A20" s="869" t="s">
        <v>183</v>
      </c>
      <c r="B20" s="870"/>
      <c r="C20" s="871"/>
      <c r="D20" s="872"/>
      <c r="E20" s="873"/>
    </row>
    <row r="21" spans="1:5" ht="16.05" thickBot="1" x14ac:dyDescent="0.3">
      <c r="A21" s="1156" t="s">
        <v>1581</v>
      </c>
      <c r="B21" s="1157"/>
      <c r="C21" s="874"/>
      <c r="D21" s="875">
        <f>IF(SUM(D5:D20)=0,"",SUM(D5:D20))</f>
        <v>615322400</v>
      </c>
      <c r="E21" s="876" t="str">
        <f>IF(SUM(E5:E20)=0,"",SUM(E5:E20))</f>
        <v/>
      </c>
    </row>
    <row r="22" spans="1:5" ht="15" x14ac:dyDescent="0.3">
      <c r="A22" s="848"/>
    </row>
  </sheetData>
  <mergeCells count="2">
    <mergeCell ref="A2:E2"/>
    <mergeCell ref="A21:B21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&amp;R&amp;"Times New Roman CE,Félkövér dőlt"&amp;12 10. 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D31"/>
  <sheetViews>
    <sheetView workbookViewId="0">
      <selection activeCell="C12" sqref="C12:D22"/>
    </sheetView>
  </sheetViews>
  <sheetFormatPr defaultColWidth="9.21875" defaultRowHeight="13.2" x14ac:dyDescent="0.3"/>
  <cols>
    <col min="1" max="1" width="5" style="877" customWidth="1"/>
    <col min="2" max="2" width="47" style="878" customWidth="1"/>
    <col min="3" max="4" width="15.21875" style="878" customWidth="1"/>
    <col min="5" max="16384" width="9.21875" style="878"/>
  </cols>
  <sheetData>
    <row r="1" spans="1:4" ht="31.5" customHeight="1" x14ac:dyDescent="0.3">
      <c r="B1" s="1061" t="s">
        <v>720</v>
      </c>
      <c r="C1" s="1061"/>
      <c r="D1" s="1061"/>
    </row>
    <row r="2" spans="1:4" s="880" customFormat="1" ht="16.2" thickBot="1" x14ac:dyDescent="0.35">
      <c r="A2" s="879"/>
      <c r="B2" s="548"/>
      <c r="D2" s="881" t="s">
        <v>604</v>
      </c>
    </row>
    <row r="3" spans="1:4" s="821" customFormat="1" ht="48" customHeight="1" thickBot="1" x14ac:dyDescent="0.35">
      <c r="A3" s="882" t="s">
        <v>261</v>
      </c>
      <c r="B3" s="883" t="s">
        <v>5</v>
      </c>
      <c r="C3" s="883" t="s">
        <v>721</v>
      </c>
      <c r="D3" s="884" t="s">
        <v>722</v>
      </c>
    </row>
    <row r="4" spans="1:4" s="821" customFormat="1" ht="14.1" customHeight="1" thickBot="1" x14ac:dyDescent="0.35">
      <c r="A4" s="822">
        <v>1</v>
      </c>
      <c r="B4" s="885">
        <v>2</v>
      </c>
      <c r="C4" s="885">
        <v>3</v>
      </c>
      <c r="D4" s="886">
        <v>4</v>
      </c>
    </row>
    <row r="5" spans="1:4" ht="18" customHeight="1" x14ac:dyDescent="0.3">
      <c r="A5" s="887" t="s">
        <v>6</v>
      </c>
      <c r="B5" s="888" t="s">
        <v>723</v>
      </c>
      <c r="C5" s="889"/>
      <c r="D5" s="890"/>
    </row>
    <row r="6" spans="1:4" ht="18" customHeight="1" x14ac:dyDescent="0.3">
      <c r="A6" s="891" t="s">
        <v>17</v>
      </c>
      <c r="B6" s="892" t="s">
        <v>724</v>
      </c>
      <c r="C6" s="893"/>
      <c r="D6" s="894"/>
    </row>
    <row r="7" spans="1:4" ht="18" customHeight="1" x14ac:dyDescent="0.3">
      <c r="A7" s="891" t="s">
        <v>29</v>
      </c>
      <c r="B7" s="892" t="s">
        <v>725</v>
      </c>
      <c r="C7" s="893"/>
      <c r="D7" s="894"/>
    </row>
    <row r="8" spans="1:4" ht="18" customHeight="1" x14ac:dyDescent="0.3">
      <c r="A8" s="891" t="s">
        <v>139</v>
      </c>
      <c r="B8" s="892" t="s">
        <v>726</v>
      </c>
      <c r="C8" s="893"/>
      <c r="D8" s="894"/>
    </row>
    <row r="9" spans="1:4" ht="18" customHeight="1" x14ac:dyDescent="0.3">
      <c r="A9" s="891" t="s">
        <v>43</v>
      </c>
      <c r="B9" s="892" t="s">
        <v>727</v>
      </c>
      <c r="C9" s="893">
        <f>SUM(C10:C15)</f>
        <v>57953145</v>
      </c>
      <c r="D9" s="893">
        <f>SUM(D10:D15)</f>
        <v>1038000</v>
      </c>
    </row>
    <row r="10" spans="1:4" ht="18" customHeight="1" x14ac:dyDescent="0.3">
      <c r="A10" s="891" t="s">
        <v>65</v>
      </c>
      <c r="B10" s="892" t="s">
        <v>728</v>
      </c>
      <c r="C10" s="893"/>
      <c r="D10" s="894"/>
    </row>
    <row r="11" spans="1:4" ht="18" customHeight="1" x14ac:dyDescent="0.3">
      <c r="A11" s="891" t="s">
        <v>146</v>
      </c>
      <c r="B11" s="895" t="s">
        <v>729</v>
      </c>
      <c r="C11" s="893"/>
      <c r="D11" s="894"/>
    </row>
    <row r="12" spans="1:4" ht="18" customHeight="1" x14ac:dyDescent="0.3">
      <c r="A12" s="891" t="s">
        <v>85</v>
      </c>
      <c r="B12" s="895" t="s">
        <v>730</v>
      </c>
      <c r="C12" s="893">
        <v>57953145</v>
      </c>
      <c r="D12" s="894">
        <v>1038000</v>
      </c>
    </row>
    <row r="13" spans="1:4" ht="18" customHeight="1" x14ac:dyDescent="0.3">
      <c r="A13" s="891" t="s">
        <v>152</v>
      </c>
      <c r="B13" s="895" t="s">
        <v>731</v>
      </c>
      <c r="C13" s="893"/>
      <c r="D13" s="894"/>
    </row>
    <row r="14" spans="1:4" ht="18" customHeight="1" x14ac:dyDescent="0.3">
      <c r="A14" s="891" t="s">
        <v>169</v>
      </c>
      <c r="B14" s="895" t="s">
        <v>732</v>
      </c>
      <c r="C14" s="893"/>
      <c r="D14" s="894"/>
    </row>
    <row r="15" spans="1:4" ht="22.5" customHeight="1" x14ac:dyDescent="0.3">
      <c r="A15" s="891" t="s">
        <v>170</v>
      </c>
      <c r="B15" s="895" t="s">
        <v>733</v>
      </c>
      <c r="C15" s="893"/>
      <c r="D15" s="894"/>
    </row>
    <row r="16" spans="1:4" ht="18" customHeight="1" x14ac:dyDescent="0.3">
      <c r="A16" s="891" t="s">
        <v>171</v>
      </c>
      <c r="B16" s="892" t="s">
        <v>734</v>
      </c>
      <c r="C16" s="893">
        <v>51105886</v>
      </c>
      <c r="D16" s="894">
        <v>1329000</v>
      </c>
    </row>
    <row r="17" spans="1:4" ht="18" customHeight="1" x14ac:dyDescent="0.3">
      <c r="A17" s="891" t="s">
        <v>174</v>
      </c>
      <c r="B17" s="892" t="s">
        <v>735</v>
      </c>
      <c r="C17" s="893"/>
      <c r="D17" s="894"/>
    </row>
    <row r="18" spans="1:4" ht="18" customHeight="1" x14ac:dyDescent="0.3">
      <c r="A18" s="891" t="s">
        <v>177</v>
      </c>
      <c r="B18" s="892" t="s">
        <v>736</v>
      </c>
      <c r="C18" s="893"/>
      <c r="D18" s="894"/>
    </row>
    <row r="19" spans="1:4" ht="18" customHeight="1" x14ac:dyDescent="0.3">
      <c r="A19" s="891" t="s">
        <v>180</v>
      </c>
      <c r="B19" s="892" t="s">
        <v>737</v>
      </c>
      <c r="C19" s="893"/>
      <c r="D19" s="894"/>
    </row>
    <row r="20" spans="1:4" ht="18" customHeight="1" x14ac:dyDescent="0.3">
      <c r="A20" s="891" t="s">
        <v>183</v>
      </c>
      <c r="B20" s="892" t="s">
        <v>738</v>
      </c>
      <c r="C20" s="893"/>
      <c r="D20" s="894"/>
    </row>
    <row r="21" spans="1:4" ht="18" customHeight="1" x14ac:dyDescent="0.3">
      <c r="A21" s="891" t="s">
        <v>186</v>
      </c>
      <c r="B21" s="892" t="s">
        <v>739</v>
      </c>
      <c r="C21" s="896"/>
      <c r="D21" s="894"/>
    </row>
    <row r="22" spans="1:4" ht="18" customHeight="1" x14ac:dyDescent="0.3">
      <c r="A22" s="891" t="s">
        <v>189</v>
      </c>
      <c r="B22" s="892" t="s">
        <v>740</v>
      </c>
      <c r="C22" s="896">
        <v>1484659</v>
      </c>
      <c r="D22" s="894">
        <v>171000</v>
      </c>
    </row>
    <row r="23" spans="1:4" ht="18" customHeight="1" x14ac:dyDescent="0.3">
      <c r="A23" s="891" t="s">
        <v>192</v>
      </c>
      <c r="B23" s="897"/>
      <c r="C23" s="896"/>
      <c r="D23" s="894"/>
    </row>
    <row r="24" spans="1:4" ht="18" customHeight="1" x14ac:dyDescent="0.3">
      <c r="A24" s="891" t="s">
        <v>195</v>
      </c>
      <c r="B24" s="897"/>
      <c r="C24" s="896"/>
      <c r="D24" s="894"/>
    </row>
    <row r="25" spans="1:4" ht="18" customHeight="1" x14ac:dyDescent="0.3">
      <c r="A25" s="891" t="s">
        <v>197</v>
      </c>
      <c r="B25" s="897"/>
      <c r="C25" s="896"/>
      <c r="D25" s="894"/>
    </row>
    <row r="26" spans="1:4" ht="18" customHeight="1" x14ac:dyDescent="0.3">
      <c r="A26" s="891" t="s">
        <v>200</v>
      </c>
      <c r="B26" s="897"/>
      <c r="C26" s="896"/>
      <c r="D26" s="894"/>
    </row>
    <row r="27" spans="1:4" ht="18" customHeight="1" x14ac:dyDescent="0.3">
      <c r="A27" s="891" t="s">
        <v>203</v>
      </c>
      <c r="B27" s="897"/>
      <c r="C27" s="896"/>
      <c r="D27" s="894"/>
    </row>
    <row r="28" spans="1:4" ht="18" customHeight="1" x14ac:dyDescent="0.3">
      <c r="A28" s="891" t="s">
        <v>206</v>
      </c>
      <c r="B28" s="897"/>
      <c r="C28" s="896"/>
      <c r="D28" s="894"/>
    </row>
    <row r="29" spans="1:4" ht="18" customHeight="1" thickBot="1" x14ac:dyDescent="0.3">
      <c r="A29" s="898" t="s">
        <v>235</v>
      </c>
      <c r="B29" s="899"/>
      <c r="C29" s="900"/>
      <c r="D29" s="901"/>
    </row>
    <row r="30" spans="1:4" ht="18" customHeight="1" thickBot="1" x14ac:dyDescent="0.3">
      <c r="A30" s="902" t="s">
        <v>238</v>
      </c>
      <c r="B30" s="903" t="s">
        <v>259</v>
      </c>
      <c r="C30" s="904">
        <f>+C5+C6+C7+C8+C9+C16+C17+C18+C19+C20+C21+C22+C23+C24+C25+C26+C27+C28+C29</f>
        <v>110543690</v>
      </c>
      <c r="D30" s="905">
        <f>+D5+D6+D7+D8+D9+D16+D17+D18+D19+D20+D21+D22+D23+D24+D25+D26+D27+D28+D29</f>
        <v>2538000</v>
      </c>
    </row>
    <row r="31" spans="1:4" ht="8.25" customHeight="1" x14ac:dyDescent="0.3">
      <c r="A31" s="906"/>
      <c r="B31" s="1158"/>
      <c r="C31" s="1158"/>
      <c r="D31" s="1158"/>
    </row>
  </sheetData>
  <mergeCells count="2">
    <mergeCell ref="B1:D1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 11&amp;"Times New Roman CE,Félkövér dőlt".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P395"/>
  <sheetViews>
    <sheetView topLeftCell="A352" zoomScale="130" zoomScaleNormal="130" zoomScaleSheetLayoutView="100" workbookViewId="0">
      <selection activeCell="D364" sqref="D364:M364"/>
    </sheetView>
  </sheetViews>
  <sheetFormatPr defaultRowHeight="13.2" x14ac:dyDescent="0.25"/>
  <cols>
    <col min="1" max="1" width="24.44140625" style="663" customWidth="1"/>
    <col min="2" max="13" width="8.5546875" style="663" customWidth="1"/>
    <col min="14" max="14" width="9.21875" style="663"/>
    <col min="15" max="16" width="13.5546875" style="1034" bestFit="1" customWidth="1"/>
    <col min="17" max="255" width="9.21875" style="663"/>
    <col min="256" max="256" width="24.44140625" style="663" customWidth="1"/>
    <col min="257" max="268" width="8.5546875" style="663" customWidth="1"/>
    <col min="269" max="269" width="3.44140625" style="663" customWidth="1"/>
    <col min="270" max="511" width="9.21875" style="663"/>
    <col min="512" max="512" width="24.44140625" style="663" customWidth="1"/>
    <col min="513" max="524" width="8.5546875" style="663" customWidth="1"/>
    <col min="525" max="525" width="3.44140625" style="663" customWidth="1"/>
    <col min="526" max="767" width="9.21875" style="663"/>
    <col min="768" max="768" width="24.44140625" style="663" customWidth="1"/>
    <col min="769" max="780" width="8.5546875" style="663" customWidth="1"/>
    <col min="781" max="781" width="3.44140625" style="663" customWidth="1"/>
    <col min="782" max="1023" width="9.21875" style="663"/>
    <col min="1024" max="1024" width="24.44140625" style="663" customWidth="1"/>
    <col min="1025" max="1036" width="8.5546875" style="663" customWidth="1"/>
    <col min="1037" max="1037" width="3.44140625" style="663" customWidth="1"/>
    <col min="1038" max="1279" width="9.21875" style="663"/>
    <col min="1280" max="1280" width="24.44140625" style="663" customWidth="1"/>
    <col min="1281" max="1292" width="8.5546875" style="663" customWidth="1"/>
    <col min="1293" max="1293" width="3.44140625" style="663" customWidth="1"/>
    <col min="1294" max="1535" width="9.21875" style="663"/>
    <col min="1536" max="1536" width="24.44140625" style="663" customWidth="1"/>
    <col min="1537" max="1548" width="8.5546875" style="663" customWidth="1"/>
    <col min="1549" max="1549" width="3.44140625" style="663" customWidth="1"/>
    <col min="1550" max="1791" width="9.21875" style="663"/>
    <col min="1792" max="1792" width="24.44140625" style="663" customWidth="1"/>
    <col min="1793" max="1804" width="8.5546875" style="663" customWidth="1"/>
    <col min="1805" max="1805" width="3.44140625" style="663" customWidth="1"/>
    <col min="1806" max="2047" width="9.21875" style="663"/>
    <col min="2048" max="2048" width="24.44140625" style="663" customWidth="1"/>
    <col min="2049" max="2060" width="8.5546875" style="663" customWidth="1"/>
    <col min="2061" max="2061" width="3.44140625" style="663" customWidth="1"/>
    <col min="2062" max="2303" width="9.21875" style="663"/>
    <col min="2304" max="2304" width="24.44140625" style="663" customWidth="1"/>
    <col min="2305" max="2316" width="8.5546875" style="663" customWidth="1"/>
    <col min="2317" max="2317" width="3.44140625" style="663" customWidth="1"/>
    <col min="2318" max="2559" width="9.21875" style="663"/>
    <col min="2560" max="2560" width="24.44140625" style="663" customWidth="1"/>
    <col min="2561" max="2572" width="8.5546875" style="663" customWidth="1"/>
    <col min="2573" max="2573" width="3.44140625" style="663" customWidth="1"/>
    <col min="2574" max="2815" width="9.21875" style="663"/>
    <col min="2816" max="2816" width="24.44140625" style="663" customWidth="1"/>
    <col min="2817" max="2828" width="8.5546875" style="663" customWidth="1"/>
    <col min="2829" max="2829" width="3.44140625" style="663" customWidth="1"/>
    <col min="2830" max="3071" width="9.21875" style="663"/>
    <col min="3072" max="3072" width="24.44140625" style="663" customWidth="1"/>
    <col min="3073" max="3084" width="8.5546875" style="663" customWidth="1"/>
    <col min="3085" max="3085" width="3.44140625" style="663" customWidth="1"/>
    <col min="3086" max="3327" width="9.21875" style="663"/>
    <col min="3328" max="3328" width="24.44140625" style="663" customWidth="1"/>
    <col min="3329" max="3340" width="8.5546875" style="663" customWidth="1"/>
    <col min="3341" max="3341" width="3.44140625" style="663" customWidth="1"/>
    <col min="3342" max="3583" width="9.21875" style="663"/>
    <col min="3584" max="3584" width="24.44140625" style="663" customWidth="1"/>
    <col min="3585" max="3596" width="8.5546875" style="663" customWidth="1"/>
    <col min="3597" max="3597" width="3.44140625" style="663" customWidth="1"/>
    <col min="3598" max="3839" width="9.21875" style="663"/>
    <col min="3840" max="3840" width="24.44140625" style="663" customWidth="1"/>
    <col min="3841" max="3852" width="8.5546875" style="663" customWidth="1"/>
    <col min="3853" max="3853" width="3.44140625" style="663" customWidth="1"/>
    <col min="3854" max="4095" width="9.21875" style="663"/>
    <col min="4096" max="4096" width="24.44140625" style="663" customWidth="1"/>
    <col min="4097" max="4108" width="8.5546875" style="663" customWidth="1"/>
    <col min="4109" max="4109" width="3.44140625" style="663" customWidth="1"/>
    <col min="4110" max="4351" width="9.21875" style="663"/>
    <col min="4352" max="4352" width="24.44140625" style="663" customWidth="1"/>
    <col min="4353" max="4364" width="8.5546875" style="663" customWidth="1"/>
    <col min="4365" max="4365" width="3.44140625" style="663" customWidth="1"/>
    <col min="4366" max="4607" width="9.21875" style="663"/>
    <col min="4608" max="4608" width="24.44140625" style="663" customWidth="1"/>
    <col min="4609" max="4620" width="8.5546875" style="663" customWidth="1"/>
    <col min="4621" max="4621" width="3.44140625" style="663" customWidth="1"/>
    <col min="4622" max="4863" width="9.21875" style="663"/>
    <col min="4864" max="4864" width="24.44140625" style="663" customWidth="1"/>
    <col min="4865" max="4876" width="8.5546875" style="663" customWidth="1"/>
    <col min="4877" max="4877" width="3.44140625" style="663" customWidth="1"/>
    <col min="4878" max="5119" width="9.21875" style="663"/>
    <col min="5120" max="5120" width="24.44140625" style="663" customWidth="1"/>
    <col min="5121" max="5132" width="8.5546875" style="663" customWidth="1"/>
    <col min="5133" max="5133" width="3.44140625" style="663" customWidth="1"/>
    <col min="5134" max="5375" width="9.21875" style="663"/>
    <col min="5376" max="5376" width="24.44140625" style="663" customWidth="1"/>
    <col min="5377" max="5388" width="8.5546875" style="663" customWidth="1"/>
    <col min="5389" max="5389" width="3.44140625" style="663" customWidth="1"/>
    <col min="5390" max="5631" width="9.21875" style="663"/>
    <col min="5632" max="5632" width="24.44140625" style="663" customWidth="1"/>
    <col min="5633" max="5644" width="8.5546875" style="663" customWidth="1"/>
    <col min="5645" max="5645" width="3.44140625" style="663" customWidth="1"/>
    <col min="5646" max="5887" width="9.21875" style="663"/>
    <col min="5888" max="5888" width="24.44140625" style="663" customWidth="1"/>
    <col min="5889" max="5900" width="8.5546875" style="663" customWidth="1"/>
    <col min="5901" max="5901" width="3.44140625" style="663" customWidth="1"/>
    <col min="5902" max="6143" width="9.21875" style="663"/>
    <col min="6144" max="6144" width="24.44140625" style="663" customWidth="1"/>
    <col min="6145" max="6156" width="8.5546875" style="663" customWidth="1"/>
    <col min="6157" max="6157" width="3.44140625" style="663" customWidth="1"/>
    <col min="6158" max="6399" width="9.21875" style="663"/>
    <col min="6400" max="6400" width="24.44140625" style="663" customWidth="1"/>
    <col min="6401" max="6412" width="8.5546875" style="663" customWidth="1"/>
    <col min="6413" max="6413" width="3.44140625" style="663" customWidth="1"/>
    <col min="6414" max="6655" width="9.21875" style="663"/>
    <col min="6656" max="6656" width="24.44140625" style="663" customWidth="1"/>
    <col min="6657" max="6668" width="8.5546875" style="663" customWidth="1"/>
    <col min="6669" max="6669" width="3.44140625" style="663" customWidth="1"/>
    <col min="6670" max="6911" width="9.21875" style="663"/>
    <col min="6912" max="6912" width="24.44140625" style="663" customWidth="1"/>
    <col min="6913" max="6924" width="8.5546875" style="663" customWidth="1"/>
    <col min="6925" max="6925" width="3.44140625" style="663" customWidth="1"/>
    <col min="6926" max="7167" width="9.21875" style="663"/>
    <col min="7168" max="7168" width="24.44140625" style="663" customWidth="1"/>
    <col min="7169" max="7180" width="8.5546875" style="663" customWidth="1"/>
    <col min="7181" max="7181" width="3.44140625" style="663" customWidth="1"/>
    <col min="7182" max="7423" width="9.21875" style="663"/>
    <col min="7424" max="7424" width="24.44140625" style="663" customWidth="1"/>
    <col min="7425" max="7436" width="8.5546875" style="663" customWidth="1"/>
    <col min="7437" max="7437" width="3.44140625" style="663" customWidth="1"/>
    <col min="7438" max="7679" width="9.21875" style="663"/>
    <col min="7680" max="7680" width="24.44140625" style="663" customWidth="1"/>
    <col min="7681" max="7692" width="8.5546875" style="663" customWidth="1"/>
    <col min="7693" max="7693" width="3.44140625" style="663" customWidth="1"/>
    <col min="7694" max="7935" width="9.21875" style="663"/>
    <col min="7936" max="7936" width="24.44140625" style="663" customWidth="1"/>
    <col min="7937" max="7948" width="8.5546875" style="663" customWidth="1"/>
    <col min="7949" max="7949" width="3.44140625" style="663" customWidth="1"/>
    <col min="7950" max="8191" width="9.21875" style="663"/>
    <col min="8192" max="8192" width="24.44140625" style="663" customWidth="1"/>
    <col min="8193" max="8204" width="8.5546875" style="663" customWidth="1"/>
    <col min="8205" max="8205" width="3.44140625" style="663" customWidth="1"/>
    <col min="8206" max="8447" width="9.21875" style="663"/>
    <col min="8448" max="8448" width="24.44140625" style="663" customWidth="1"/>
    <col min="8449" max="8460" width="8.5546875" style="663" customWidth="1"/>
    <col min="8461" max="8461" width="3.44140625" style="663" customWidth="1"/>
    <col min="8462" max="8703" width="9.21875" style="663"/>
    <col min="8704" max="8704" width="24.44140625" style="663" customWidth="1"/>
    <col min="8705" max="8716" width="8.5546875" style="663" customWidth="1"/>
    <col min="8717" max="8717" width="3.44140625" style="663" customWidth="1"/>
    <col min="8718" max="8959" width="9.21875" style="663"/>
    <col min="8960" max="8960" width="24.44140625" style="663" customWidth="1"/>
    <col min="8961" max="8972" width="8.5546875" style="663" customWidth="1"/>
    <col min="8973" max="8973" width="3.44140625" style="663" customWidth="1"/>
    <col min="8974" max="9215" width="9.21875" style="663"/>
    <col min="9216" max="9216" width="24.44140625" style="663" customWidth="1"/>
    <col min="9217" max="9228" width="8.5546875" style="663" customWidth="1"/>
    <col min="9229" max="9229" width="3.44140625" style="663" customWidth="1"/>
    <col min="9230" max="9471" width="9.21875" style="663"/>
    <col min="9472" max="9472" width="24.44140625" style="663" customWidth="1"/>
    <col min="9473" max="9484" width="8.5546875" style="663" customWidth="1"/>
    <col min="9485" max="9485" width="3.44140625" style="663" customWidth="1"/>
    <col min="9486" max="9727" width="9.21875" style="663"/>
    <col min="9728" max="9728" width="24.44140625" style="663" customWidth="1"/>
    <col min="9729" max="9740" width="8.5546875" style="663" customWidth="1"/>
    <col min="9741" max="9741" width="3.44140625" style="663" customWidth="1"/>
    <col min="9742" max="9983" width="9.21875" style="663"/>
    <col min="9984" max="9984" width="24.44140625" style="663" customWidth="1"/>
    <col min="9985" max="9996" width="8.5546875" style="663" customWidth="1"/>
    <col min="9997" max="9997" width="3.44140625" style="663" customWidth="1"/>
    <col min="9998" max="10239" width="9.21875" style="663"/>
    <col min="10240" max="10240" width="24.44140625" style="663" customWidth="1"/>
    <col min="10241" max="10252" width="8.5546875" style="663" customWidth="1"/>
    <col min="10253" max="10253" width="3.44140625" style="663" customWidth="1"/>
    <col min="10254" max="10495" width="9.21875" style="663"/>
    <col min="10496" max="10496" width="24.44140625" style="663" customWidth="1"/>
    <col min="10497" max="10508" width="8.5546875" style="663" customWidth="1"/>
    <col min="10509" max="10509" width="3.44140625" style="663" customWidth="1"/>
    <col min="10510" max="10751" width="9.21875" style="663"/>
    <col min="10752" max="10752" width="24.44140625" style="663" customWidth="1"/>
    <col min="10753" max="10764" width="8.5546875" style="663" customWidth="1"/>
    <col min="10765" max="10765" width="3.44140625" style="663" customWidth="1"/>
    <col min="10766" max="11007" width="9.21875" style="663"/>
    <col min="11008" max="11008" width="24.44140625" style="663" customWidth="1"/>
    <col min="11009" max="11020" width="8.5546875" style="663" customWidth="1"/>
    <col min="11021" max="11021" width="3.44140625" style="663" customWidth="1"/>
    <col min="11022" max="11263" width="9.21875" style="663"/>
    <col min="11264" max="11264" width="24.44140625" style="663" customWidth="1"/>
    <col min="11265" max="11276" width="8.5546875" style="663" customWidth="1"/>
    <col min="11277" max="11277" width="3.44140625" style="663" customWidth="1"/>
    <col min="11278" max="11519" width="9.21875" style="663"/>
    <col min="11520" max="11520" width="24.44140625" style="663" customWidth="1"/>
    <col min="11521" max="11532" width="8.5546875" style="663" customWidth="1"/>
    <col min="11533" max="11533" width="3.44140625" style="663" customWidth="1"/>
    <col min="11534" max="11775" width="9.21875" style="663"/>
    <col min="11776" max="11776" width="24.44140625" style="663" customWidth="1"/>
    <col min="11777" max="11788" width="8.5546875" style="663" customWidth="1"/>
    <col min="11789" max="11789" width="3.44140625" style="663" customWidth="1"/>
    <col min="11790" max="12031" width="9.21875" style="663"/>
    <col min="12032" max="12032" width="24.44140625" style="663" customWidth="1"/>
    <col min="12033" max="12044" width="8.5546875" style="663" customWidth="1"/>
    <col min="12045" max="12045" width="3.44140625" style="663" customWidth="1"/>
    <col min="12046" max="12287" width="9.21875" style="663"/>
    <col min="12288" max="12288" width="24.44140625" style="663" customWidth="1"/>
    <col min="12289" max="12300" width="8.5546875" style="663" customWidth="1"/>
    <col min="12301" max="12301" width="3.44140625" style="663" customWidth="1"/>
    <col min="12302" max="12543" width="9.21875" style="663"/>
    <col min="12544" max="12544" width="24.44140625" style="663" customWidth="1"/>
    <col min="12545" max="12556" width="8.5546875" style="663" customWidth="1"/>
    <col min="12557" max="12557" width="3.44140625" style="663" customWidth="1"/>
    <col min="12558" max="12799" width="9.21875" style="663"/>
    <col min="12800" max="12800" width="24.44140625" style="663" customWidth="1"/>
    <col min="12801" max="12812" width="8.5546875" style="663" customWidth="1"/>
    <col min="12813" max="12813" width="3.44140625" style="663" customWidth="1"/>
    <col min="12814" max="13055" width="9.21875" style="663"/>
    <col min="13056" max="13056" width="24.44140625" style="663" customWidth="1"/>
    <col min="13057" max="13068" width="8.5546875" style="663" customWidth="1"/>
    <col min="13069" max="13069" width="3.44140625" style="663" customWidth="1"/>
    <col min="13070" max="13311" width="9.21875" style="663"/>
    <col min="13312" max="13312" width="24.44140625" style="663" customWidth="1"/>
    <col min="13313" max="13324" width="8.5546875" style="663" customWidth="1"/>
    <col min="13325" max="13325" width="3.44140625" style="663" customWidth="1"/>
    <col min="13326" max="13567" width="9.21875" style="663"/>
    <col min="13568" max="13568" width="24.44140625" style="663" customWidth="1"/>
    <col min="13569" max="13580" width="8.5546875" style="663" customWidth="1"/>
    <col min="13581" max="13581" width="3.44140625" style="663" customWidth="1"/>
    <col min="13582" max="13823" width="9.21875" style="663"/>
    <col min="13824" max="13824" width="24.44140625" style="663" customWidth="1"/>
    <col min="13825" max="13836" width="8.5546875" style="663" customWidth="1"/>
    <col min="13837" max="13837" width="3.44140625" style="663" customWidth="1"/>
    <col min="13838" max="14079" width="9.21875" style="663"/>
    <col min="14080" max="14080" width="24.44140625" style="663" customWidth="1"/>
    <col min="14081" max="14092" width="8.5546875" style="663" customWidth="1"/>
    <col min="14093" max="14093" width="3.44140625" style="663" customWidth="1"/>
    <col min="14094" max="14335" width="9.21875" style="663"/>
    <col min="14336" max="14336" width="24.44140625" style="663" customWidth="1"/>
    <col min="14337" max="14348" width="8.5546875" style="663" customWidth="1"/>
    <col min="14349" max="14349" width="3.44140625" style="663" customWidth="1"/>
    <col min="14350" max="14591" width="9.21875" style="663"/>
    <col min="14592" max="14592" width="24.44140625" style="663" customWidth="1"/>
    <col min="14593" max="14604" width="8.5546875" style="663" customWidth="1"/>
    <col min="14605" max="14605" width="3.44140625" style="663" customWidth="1"/>
    <col min="14606" max="14847" width="9.21875" style="663"/>
    <col min="14848" max="14848" width="24.44140625" style="663" customWidth="1"/>
    <col min="14849" max="14860" width="8.5546875" style="663" customWidth="1"/>
    <col min="14861" max="14861" width="3.44140625" style="663" customWidth="1"/>
    <col min="14862" max="15103" width="9.21875" style="663"/>
    <col min="15104" max="15104" width="24.44140625" style="663" customWidth="1"/>
    <col min="15105" max="15116" width="8.5546875" style="663" customWidth="1"/>
    <col min="15117" max="15117" width="3.44140625" style="663" customWidth="1"/>
    <col min="15118" max="15359" width="9.21875" style="663"/>
    <col min="15360" max="15360" width="24.44140625" style="663" customWidth="1"/>
    <col min="15361" max="15372" width="8.5546875" style="663" customWidth="1"/>
    <col min="15373" max="15373" width="3.44140625" style="663" customWidth="1"/>
    <col min="15374" max="15615" width="9.21875" style="663"/>
    <col min="15616" max="15616" width="24.44140625" style="663" customWidth="1"/>
    <col min="15617" max="15628" width="8.5546875" style="663" customWidth="1"/>
    <col min="15629" max="15629" width="3.44140625" style="663" customWidth="1"/>
    <col min="15630" max="15871" width="9.21875" style="663"/>
    <col min="15872" max="15872" width="24.44140625" style="663" customWidth="1"/>
    <col min="15873" max="15884" width="8.5546875" style="663" customWidth="1"/>
    <col min="15885" max="15885" width="3.44140625" style="663" customWidth="1"/>
    <col min="15886" max="16127" width="9.21875" style="663"/>
    <col min="16128" max="16128" width="24.44140625" style="663" customWidth="1"/>
    <col min="16129" max="16140" width="8.5546875" style="663" customWidth="1"/>
    <col min="16141" max="16141" width="3.44140625" style="663" customWidth="1"/>
    <col min="16142" max="16384" width="9.21875" style="663"/>
  </cols>
  <sheetData>
    <row r="1" spans="1:13" ht="15" customHeight="1" x14ac:dyDescent="0.25">
      <c r="A1" s="1179" t="s">
        <v>1582</v>
      </c>
      <c r="B1" s="1179"/>
      <c r="C1" s="1179"/>
      <c r="D1" s="1180" t="s">
        <v>1583</v>
      </c>
      <c r="E1" s="1180"/>
      <c r="F1" s="1180"/>
      <c r="G1" s="1180"/>
      <c r="H1" s="1180"/>
      <c r="I1" s="1180"/>
      <c r="J1" s="1180"/>
      <c r="K1" s="1180"/>
      <c r="L1" s="1180"/>
      <c r="M1" s="1180"/>
    </row>
    <row r="2" spans="1:13" ht="14.4" thickBot="1" x14ac:dyDescent="0.3">
      <c r="A2" s="880"/>
      <c r="B2" s="880"/>
      <c r="C2" s="880"/>
      <c r="D2" s="880"/>
      <c r="E2" s="880"/>
      <c r="F2" s="880"/>
      <c r="G2" s="880"/>
      <c r="H2" s="880"/>
      <c r="I2" s="880"/>
      <c r="J2" s="880"/>
      <c r="K2" s="880"/>
      <c r="L2" s="907"/>
      <c r="M2" s="908" t="str">
        <f>'[3]4.sz.mell.'!G2</f>
        <v>Forintban!</v>
      </c>
    </row>
    <row r="3" spans="1:13" ht="13.8" thickBot="1" x14ac:dyDescent="0.3">
      <c r="A3" s="1170" t="s">
        <v>675</v>
      </c>
      <c r="B3" s="1173" t="s">
        <v>1584</v>
      </c>
      <c r="C3" s="1173"/>
      <c r="D3" s="1173"/>
      <c r="E3" s="1173"/>
      <c r="F3" s="1173"/>
      <c r="G3" s="1173"/>
      <c r="H3" s="1173"/>
      <c r="I3" s="1173"/>
      <c r="J3" s="1174" t="s">
        <v>1585</v>
      </c>
      <c r="K3" s="1174"/>
      <c r="L3" s="1174"/>
      <c r="M3" s="1174"/>
    </row>
    <row r="4" spans="1:13" ht="15" customHeight="1" thickBot="1" x14ac:dyDescent="0.3">
      <c r="A4" s="1171"/>
      <c r="B4" s="1176" t="s">
        <v>1586</v>
      </c>
      <c r="C4" s="1177" t="s">
        <v>1587</v>
      </c>
      <c r="D4" s="1178" t="s">
        <v>1588</v>
      </c>
      <c r="E4" s="1178"/>
      <c r="F4" s="1178"/>
      <c r="G4" s="1178"/>
      <c r="H4" s="1178"/>
      <c r="I4" s="1178"/>
      <c r="J4" s="1175"/>
      <c r="K4" s="1175"/>
      <c r="L4" s="1175"/>
      <c r="M4" s="1175"/>
    </row>
    <row r="5" spans="1:13" ht="13.8" thickBot="1" x14ac:dyDescent="0.3">
      <c r="A5" s="1171"/>
      <c r="B5" s="1176"/>
      <c r="C5" s="1177"/>
      <c r="D5" s="909" t="s">
        <v>1586</v>
      </c>
      <c r="E5" s="909" t="s">
        <v>1587</v>
      </c>
      <c r="F5" s="909" t="s">
        <v>1586</v>
      </c>
      <c r="G5" s="909" t="s">
        <v>1587</v>
      </c>
      <c r="H5" s="909" t="s">
        <v>1586</v>
      </c>
      <c r="I5" s="909" t="s">
        <v>1587</v>
      </c>
      <c r="J5" s="1175"/>
      <c r="K5" s="1175"/>
      <c r="L5" s="1175"/>
      <c r="M5" s="1175"/>
    </row>
    <row r="6" spans="1:13" ht="31.2" thickBot="1" x14ac:dyDescent="0.3">
      <c r="A6" s="1172"/>
      <c r="B6" s="1177" t="s">
        <v>1589</v>
      </c>
      <c r="C6" s="1177"/>
      <c r="D6" s="1177" t="s">
        <v>1633</v>
      </c>
      <c r="E6" s="1177"/>
      <c r="F6" s="1177" t="s">
        <v>1634</v>
      </c>
      <c r="G6" s="1177"/>
      <c r="H6" s="1176" t="s">
        <v>1635</v>
      </c>
      <c r="I6" s="1176"/>
      <c r="J6" s="910" t="str">
        <f>+D6</f>
        <v>2018. előtt</v>
      </c>
      <c r="K6" s="909" t="str">
        <f>+F6</f>
        <v>2018. évi</v>
      </c>
      <c r="L6" s="910" t="s">
        <v>249</v>
      </c>
      <c r="M6" s="909" t="str">
        <f>+CONCATENATE("Teljesítés %-a ",LEFT([3]ÖSSZEFÜGGÉSEK!A4,4),". XII. 31-ig")</f>
        <v>Teljesítés %-a 2016. XII. 31-ig</v>
      </c>
    </row>
    <row r="7" spans="1:13" ht="13.8" thickBot="1" x14ac:dyDescent="0.3">
      <c r="A7" s="911" t="s">
        <v>1497</v>
      </c>
      <c r="B7" s="910" t="s">
        <v>1389</v>
      </c>
      <c r="C7" s="910" t="s">
        <v>1390</v>
      </c>
      <c r="D7" s="912" t="s">
        <v>1391</v>
      </c>
      <c r="E7" s="909" t="s">
        <v>1590</v>
      </c>
      <c r="F7" s="909" t="s">
        <v>1591</v>
      </c>
      <c r="G7" s="909" t="s">
        <v>1592</v>
      </c>
      <c r="H7" s="910" t="s">
        <v>1593</v>
      </c>
      <c r="I7" s="912" t="s">
        <v>1594</v>
      </c>
      <c r="J7" s="912" t="s">
        <v>1595</v>
      </c>
      <c r="K7" s="912" t="s">
        <v>1596</v>
      </c>
      <c r="L7" s="912" t="s">
        <v>1597</v>
      </c>
      <c r="M7" s="913" t="s">
        <v>1598</v>
      </c>
    </row>
    <row r="8" spans="1:13" x14ac:dyDescent="0.25">
      <c r="A8" s="914" t="s">
        <v>678</v>
      </c>
      <c r="B8" s="915"/>
      <c r="C8" s="916"/>
      <c r="D8" s="916"/>
      <c r="E8" s="917"/>
      <c r="F8" s="916"/>
      <c r="G8" s="916"/>
      <c r="H8" s="916"/>
      <c r="I8" s="916"/>
      <c r="J8" s="916"/>
      <c r="K8" s="916"/>
      <c r="L8" s="918">
        <f t="shared" ref="L8:L14" si="0">+J8+K8</f>
        <v>0</v>
      </c>
      <c r="M8" s="919" t="str">
        <f>IF((C8&lt;&gt;0),ROUND((L8/C8)*100,1),"")</f>
        <v/>
      </c>
    </row>
    <row r="9" spans="1:13" x14ac:dyDescent="0.25">
      <c r="A9" s="920" t="s">
        <v>679</v>
      </c>
      <c r="B9" s="921"/>
      <c r="C9" s="922"/>
      <c r="D9" s="922"/>
      <c r="E9" s="922"/>
      <c r="F9" s="922"/>
      <c r="G9" s="922"/>
      <c r="H9" s="922"/>
      <c r="I9" s="922"/>
      <c r="J9" s="922"/>
      <c r="K9" s="922"/>
      <c r="L9" s="923">
        <f t="shared" si="0"/>
        <v>0</v>
      </c>
      <c r="M9" s="924" t="str">
        <f t="shared" ref="M9:M14" si="1">IF((C9&lt;&gt;0),ROUND((L9/C9)*100,1),"")</f>
        <v/>
      </c>
    </row>
    <row r="10" spans="1:13" x14ac:dyDescent="0.25">
      <c r="A10" s="925" t="s">
        <v>680</v>
      </c>
      <c r="B10" s="926">
        <v>46154000</v>
      </c>
      <c r="C10" s="927">
        <v>46154000</v>
      </c>
      <c r="D10" s="927">
        <v>46154000</v>
      </c>
      <c r="E10" s="927">
        <v>46154000</v>
      </c>
      <c r="F10" s="927"/>
      <c r="G10" s="927"/>
      <c r="H10" s="927"/>
      <c r="I10" s="927"/>
      <c r="J10" s="927">
        <v>44279807</v>
      </c>
      <c r="K10" s="927"/>
      <c r="L10" s="923">
        <f t="shared" si="0"/>
        <v>44279807</v>
      </c>
      <c r="M10" s="924">
        <f t="shared" si="1"/>
        <v>95.9</v>
      </c>
    </row>
    <row r="11" spans="1:13" x14ac:dyDescent="0.25">
      <c r="A11" s="925" t="s">
        <v>681</v>
      </c>
      <c r="B11" s="926"/>
      <c r="C11" s="927"/>
      <c r="D11" s="927"/>
      <c r="E11" s="927"/>
      <c r="F11" s="927"/>
      <c r="G11" s="927"/>
      <c r="H11" s="927"/>
      <c r="I11" s="927"/>
      <c r="J11" s="927"/>
      <c r="K11" s="927"/>
      <c r="L11" s="923">
        <f t="shared" si="0"/>
        <v>0</v>
      </c>
      <c r="M11" s="924" t="str">
        <f t="shared" si="1"/>
        <v/>
      </c>
    </row>
    <row r="12" spans="1:13" x14ac:dyDescent="0.25">
      <c r="A12" s="925" t="s">
        <v>682</v>
      </c>
      <c r="B12" s="926"/>
      <c r="C12" s="927"/>
      <c r="D12" s="927"/>
      <c r="E12" s="927"/>
      <c r="F12" s="927"/>
      <c r="G12" s="927"/>
      <c r="H12" s="927"/>
      <c r="I12" s="927"/>
      <c r="J12" s="927"/>
      <c r="K12" s="927"/>
      <c r="L12" s="923">
        <f t="shared" si="0"/>
        <v>0</v>
      </c>
      <c r="M12" s="924" t="str">
        <f t="shared" si="1"/>
        <v/>
      </c>
    </row>
    <row r="13" spans="1:13" x14ac:dyDescent="0.25">
      <c r="A13" s="925" t="s">
        <v>683</v>
      </c>
      <c r="B13" s="926"/>
      <c r="C13" s="927"/>
      <c r="D13" s="927"/>
      <c r="E13" s="927"/>
      <c r="F13" s="927"/>
      <c r="G13" s="927"/>
      <c r="H13" s="927"/>
      <c r="I13" s="927"/>
      <c r="J13" s="927"/>
      <c r="K13" s="927"/>
      <c r="L13" s="923">
        <f t="shared" si="0"/>
        <v>0</v>
      </c>
      <c r="M13" s="924" t="str">
        <f t="shared" si="1"/>
        <v/>
      </c>
    </row>
    <row r="14" spans="1:13" ht="15" customHeight="1" thickBot="1" x14ac:dyDescent="0.3">
      <c r="A14" s="928"/>
      <c r="B14" s="929"/>
      <c r="C14" s="930"/>
      <c r="D14" s="930"/>
      <c r="E14" s="930"/>
      <c r="F14" s="930"/>
      <c r="G14" s="930"/>
      <c r="H14" s="930"/>
      <c r="I14" s="930"/>
      <c r="J14" s="930"/>
      <c r="K14" s="930"/>
      <c r="L14" s="923">
        <f t="shared" si="0"/>
        <v>0</v>
      </c>
      <c r="M14" s="931" t="str">
        <f t="shared" si="1"/>
        <v/>
      </c>
    </row>
    <row r="15" spans="1:13" ht="13.8" thickBot="1" x14ac:dyDescent="0.3">
      <c r="A15" s="932" t="s">
        <v>684</v>
      </c>
      <c r="B15" s="933">
        <f>B8+SUM(B10:B14)</f>
        <v>46154000</v>
      </c>
      <c r="C15" s="933">
        <f t="shared" ref="C15:L15" si="2">C8+SUM(C10:C14)</f>
        <v>46154000</v>
      </c>
      <c r="D15" s="933">
        <f t="shared" si="2"/>
        <v>46154000</v>
      </c>
      <c r="E15" s="933">
        <f t="shared" si="2"/>
        <v>46154000</v>
      </c>
      <c r="F15" s="933">
        <f t="shared" si="2"/>
        <v>0</v>
      </c>
      <c r="G15" s="933">
        <f t="shared" si="2"/>
        <v>0</v>
      </c>
      <c r="H15" s="933">
        <f t="shared" si="2"/>
        <v>0</v>
      </c>
      <c r="I15" s="933">
        <f t="shared" si="2"/>
        <v>0</v>
      </c>
      <c r="J15" s="933">
        <f t="shared" si="2"/>
        <v>44279807</v>
      </c>
      <c r="K15" s="933">
        <f t="shared" si="2"/>
        <v>0</v>
      </c>
      <c r="L15" s="933">
        <f t="shared" si="2"/>
        <v>44279807</v>
      </c>
      <c r="M15" s="934">
        <f>IF((C15&lt;&gt;0),ROUND((L15/C15)*100,1),"")</f>
        <v>95.9</v>
      </c>
    </row>
    <row r="16" spans="1:13" x14ac:dyDescent="0.25">
      <c r="A16" s="935"/>
      <c r="B16" s="936"/>
      <c r="C16" s="937"/>
      <c r="D16" s="937"/>
      <c r="E16" s="937"/>
      <c r="F16" s="937"/>
      <c r="G16" s="937"/>
      <c r="H16" s="937"/>
      <c r="I16" s="937"/>
      <c r="J16" s="937"/>
      <c r="K16" s="937"/>
      <c r="L16" s="937"/>
      <c r="M16" s="937"/>
    </row>
    <row r="17" spans="1:16" ht="13.8" thickBot="1" x14ac:dyDescent="0.3">
      <c r="A17" s="938" t="s">
        <v>685</v>
      </c>
      <c r="B17" s="939"/>
      <c r="C17" s="940"/>
      <c r="D17" s="940"/>
      <c r="E17" s="940"/>
      <c r="F17" s="940"/>
      <c r="G17" s="940"/>
      <c r="H17" s="940"/>
      <c r="I17" s="940"/>
      <c r="J17" s="940"/>
      <c r="K17" s="940"/>
      <c r="L17" s="940"/>
      <c r="M17" s="940"/>
    </row>
    <row r="18" spans="1:16" x14ac:dyDescent="0.25">
      <c r="A18" s="941" t="s">
        <v>686</v>
      </c>
      <c r="B18" s="915">
        <v>11921212</v>
      </c>
      <c r="C18" s="916">
        <v>11921212</v>
      </c>
      <c r="D18" s="916">
        <v>2269710</v>
      </c>
      <c r="E18" s="917">
        <v>2269710</v>
      </c>
      <c r="F18" s="916">
        <v>2964000</v>
      </c>
      <c r="G18" s="916">
        <v>2964000</v>
      </c>
      <c r="H18" s="916">
        <v>6687502</v>
      </c>
      <c r="I18" s="916">
        <v>6687502</v>
      </c>
      <c r="J18" s="916">
        <v>2274456</v>
      </c>
      <c r="K18" s="916">
        <v>3372255</v>
      </c>
      <c r="L18" s="942">
        <f t="shared" ref="L18:L23" si="3">+J18+K18</f>
        <v>5646711</v>
      </c>
      <c r="M18" s="919">
        <f t="shared" ref="M18:M24" si="4">IF((C18&lt;&gt;0),ROUND((L18/C18)*100,1),"")</f>
        <v>47.4</v>
      </c>
      <c r="O18" s="1034">
        <f>B18-D18-F18</f>
        <v>6687502</v>
      </c>
      <c r="P18" s="1034">
        <f>C18-E18-G18</f>
        <v>6687502</v>
      </c>
    </row>
    <row r="19" spans="1:16" x14ac:dyDescent="0.25">
      <c r="A19" s="943" t="s">
        <v>687</v>
      </c>
      <c r="B19" s="921">
        <v>2859161</v>
      </c>
      <c r="C19" s="927">
        <v>2859161</v>
      </c>
      <c r="D19" s="927">
        <v>2859161</v>
      </c>
      <c r="E19" s="927">
        <v>2859161</v>
      </c>
      <c r="F19" s="927"/>
      <c r="G19" s="927"/>
      <c r="H19" s="927">
        <v>0</v>
      </c>
      <c r="I19" s="927">
        <v>0</v>
      </c>
      <c r="J19" s="927">
        <v>2853191</v>
      </c>
      <c r="K19" s="927"/>
      <c r="L19" s="944">
        <f t="shared" si="3"/>
        <v>2853191</v>
      </c>
      <c r="M19" s="924">
        <f t="shared" si="4"/>
        <v>99.8</v>
      </c>
      <c r="O19" s="1034">
        <f t="shared" ref="O19:O20" si="5">B19-D19-F19</f>
        <v>0</v>
      </c>
      <c r="P19" s="1034">
        <f t="shared" ref="P19:P20" si="6">C19-E19-G19</f>
        <v>0</v>
      </c>
    </row>
    <row r="20" spans="1:16" x14ac:dyDescent="0.25">
      <c r="A20" s="943" t="s">
        <v>688</v>
      </c>
      <c r="B20" s="926">
        <v>31373627</v>
      </c>
      <c r="C20" s="927">
        <v>31373627</v>
      </c>
      <c r="D20" s="927">
        <v>24334810</v>
      </c>
      <c r="E20" s="927">
        <v>24334810</v>
      </c>
      <c r="F20" s="927"/>
      <c r="G20" s="927"/>
      <c r="H20" s="927">
        <v>7038817</v>
      </c>
      <c r="I20" s="927">
        <v>7038817</v>
      </c>
      <c r="J20" s="927">
        <v>20506511</v>
      </c>
      <c r="K20" s="927">
        <v>3595153</v>
      </c>
      <c r="L20" s="944">
        <f t="shared" si="3"/>
        <v>24101664</v>
      </c>
      <c r="M20" s="924">
        <f t="shared" si="4"/>
        <v>76.8</v>
      </c>
      <c r="O20" s="1034">
        <f t="shared" si="5"/>
        <v>7038817</v>
      </c>
      <c r="P20" s="1034">
        <f t="shared" si="6"/>
        <v>7038817</v>
      </c>
    </row>
    <row r="21" spans="1:16" x14ac:dyDescent="0.25">
      <c r="A21" s="943" t="s">
        <v>689</v>
      </c>
      <c r="B21" s="926"/>
      <c r="C21" s="927"/>
      <c r="D21" s="927"/>
      <c r="E21" s="927"/>
      <c r="F21" s="927"/>
      <c r="G21" s="927"/>
      <c r="H21" s="927"/>
      <c r="I21" s="927"/>
      <c r="J21" s="927"/>
      <c r="K21" s="927"/>
      <c r="L21" s="944">
        <f t="shared" si="3"/>
        <v>0</v>
      </c>
      <c r="M21" s="924" t="str">
        <f t="shared" si="4"/>
        <v/>
      </c>
    </row>
    <row r="22" spans="1:16" x14ac:dyDescent="0.25">
      <c r="A22" s="945" t="s">
        <v>262</v>
      </c>
      <c r="B22" s="926"/>
      <c r="C22" s="927"/>
      <c r="D22" s="927"/>
      <c r="E22" s="927"/>
      <c r="F22" s="927"/>
      <c r="G22" s="927"/>
      <c r="H22" s="927"/>
      <c r="I22" s="927"/>
      <c r="J22" s="927"/>
      <c r="K22" s="927"/>
      <c r="L22" s="944">
        <f t="shared" si="3"/>
        <v>0</v>
      </c>
      <c r="M22" s="924" t="str">
        <f t="shared" si="4"/>
        <v/>
      </c>
    </row>
    <row r="23" spans="1:16" ht="13.8" thickBot="1" x14ac:dyDescent="0.3">
      <c r="A23" s="946"/>
      <c r="B23" s="929"/>
      <c r="C23" s="930"/>
      <c r="D23" s="930"/>
      <c r="E23" s="930"/>
      <c r="F23" s="930"/>
      <c r="G23" s="930"/>
      <c r="H23" s="930"/>
      <c r="I23" s="930"/>
      <c r="J23" s="930"/>
      <c r="K23" s="930"/>
      <c r="L23" s="944">
        <f t="shared" si="3"/>
        <v>0</v>
      </c>
      <c r="M23" s="931" t="str">
        <f t="shared" si="4"/>
        <v/>
      </c>
    </row>
    <row r="24" spans="1:16" ht="13.8" thickBot="1" x14ac:dyDescent="0.3">
      <c r="A24" s="947" t="s">
        <v>486</v>
      </c>
      <c r="B24" s="933">
        <f t="shared" ref="B24:L24" si="7">SUM(B18:B23)</f>
        <v>46154000</v>
      </c>
      <c r="C24" s="933">
        <f t="shared" si="7"/>
        <v>46154000</v>
      </c>
      <c r="D24" s="933">
        <f t="shared" si="7"/>
        <v>29463681</v>
      </c>
      <c r="E24" s="933">
        <f t="shared" si="7"/>
        <v>29463681</v>
      </c>
      <c r="F24" s="933">
        <f t="shared" si="7"/>
        <v>2964000</v>
      </c>
      <c r="G24" s="933">
        <f t="shared" si="7"/>
        <v>2964000</v>
      </c>
      <c r="H24" s="933">
        <f t="shared" si="7"/>
        <v>13726319</v>
      </c>
      <c r="I24" s="933">
        <f t="shared" si="7"/>
        <v>13726319</v>
      </c>
      <c r="J24" s="933">
        <f t="shared" si="7"/>
        <v>25634158</v>
      </c>
      <c r="K24" s="933">
        <f t="shared" si="7"/>
        <v>6967408</v>
      </c>
      <c r="L24" s="933">
        <f t="shared" si="7"/>
        <v>32601566</v>
      </c>
      <c r="M24" s="934">
        <f t="shared" si="4"/>
        <v>70.599999999999994</v>
      </c>
      <c r="O24" s="1034">
        <f>SUM(D24,F24,H24)</f>
        <v>46154000</v>
      </c>
      <c r="P24" s="1034">
        <f>SUM(E24,G24,I24)</f>
        <v>46154000</v>
      </c>
    </row>
    <row r="25" spans="1:16" x14ac:dyDescent="0.25">
      <c r="A25" s="1159" t="s">
        <v>1599</v>
      </c>
      <c r="B25" s="1159"/>
      <c r="C25" s="1159"/>
      <c r="D25" s="1159"/>
      <c r="E25" s="1159"/>
      <c r="F25" s="1159"/>
      <c r="G25" s="1159"/>
      <c r="H25" s="1159"/>
      <c r="I25" s="1159"/>
      <c r="J25" s="1159"/>
      <c r="K25" s="1159"/>
      <c r="L25" s="1159"/>
      <c r="M25" s="1159"/>
    </row>
    <row r="26" spans="1:16" ht="5.25" customHeight="1" x14ac:dyDescent="0.25">
      <c r="A26" s="948"/>
      <c r="B26" s="948"/>
      <c r="C26" s="948"/>
      <c r="D26" s="948"/>
      <c r="E26" s="948"/>
      <c r="F26" s="948"/>
      <c r="G26" s="948"/>
      <c r="H26" s="948"/>
      <c r="I26" s="948"/>
      <c r="J26" s="948"/>
      <c r="K26" s="948"/>
      <c r="L26" s="948"/>
      <c r="M26" s="948"/>
    </row>
    <row r="27" spans="1:16" ht="15.6" x14ac:dyDescent="0.25">
      <c r="A27" s="1160" t="s">
        <v>1636</v>
      </c>
      <c r="B27" s="1160"/>
      <c r="C27" s="1160"/>
      <c r="D27" s="1160"/>
      <c r="E27" s="1160"/>
      <c r="F27" s="1160"/>
      <c r="G27" s="1160"/>
      <c r="H27" s="1160"/>
      <c r="I27" s="1160"/>
      <c r="J27" s="1160"/>
      <c r="K27" s="1160"/>
      <c r="L27" s="1160"/>
      <c r="M27" s="1160"/>
    </row>
    <row r="28" spans="1:16" ht="12" customHeight="1" thickBot="1" x14ac:dyDescent="0.3">
      <c r="A28" s="949"/>
      <c r="B28" s="949"/>
      <c r="C28" s="949"/>
      <c r="D28" s="949"/>
      <c r="E28" s="949"/>
      <c r="F28" s="949"/>
      <c r="G28" s="949"/>
      <c r="H28" s="949"/>
      <c r="I28" s="949"/>
      <c r="J28" s="949"/>
      <c r="K28" s="949"/>
      <c r="L28" s="1161" t="str">
        <f>M2</f>
        <v>Forintban!</v>
      </c>
      <c r="M28" s="1161"/>
    </row>
    <row r="29" spans="1:16" ht="21" thickBot="1" x14ac:dyDescent="0.3">
      <c r="A29" s="1162" t="s">
        <v>1600</v>
      </c>
      <c r="B29" s="1163"/>
      <c r="C29" s="1163"/>
      <c r="D29" s="1163"/>
      <c r="E29" s="1163"/>
      <c r="F29" s="1163"/>
      <c r="G29" s="1163"/>
      <c r="H29" s="1163"/>
      <c r="I29" s="1163"/>
      <c r="J29" s="1163"/>
      <c r="K29" s="950" t="s">
        <v>1601</v>
      </c>
      <c r="L29" s="950" t="s">
        <v>1602</v>
      </c>
      <c r="M29" s="950" t="s">
        <v>1585</v>
      </c>
    </row>
    <row r="30" spans="1:16" x14ac:dyDescent="0.25">
      <c r="A30" s="1164"/>
      <c r="B30" s="1165"/>
      <c r="C30" s="1165"/>
      <c r="D30" s="1165"/>
      <c r="E30" s="1165"/>
      <c r="F30" s="1165"/>
      <c r="G30" s="1165"/>
      <c r="H30" s="1165"/>
      <c r="I30" s="1165"/>
      <c r="J30" s="1165"/>
      <c r="K30" s="917"/>
      <c r="L30" s="951"/>
      <c r="M30" s="951"/>
    </row>
    <row r="31" spans="1:16" ht="13.8" thickBot="1" x14ac:dyDescent="0.3">
      <c r="A31" s="1166"/>
      <c r="B31" s="1167"/>
      <c r="C31" s="1167"/>
      <c r="D31" s="1167"/>
      <c r="E31" s="1167"/>
      <c r="F31" s="1167"/>
      <c r="G31" s="1167"/>
      <c r="H31" s="1167"/>
      <c r="I31" s="1167"/>
      <c r="J31" s="1167"/>
      <c r="K31" s="952"/>
      <c r="L31" s="930"/>
      <c r="M31" s="930"/>
    </row>
    <row r="32" spans="1:16" ht="13.8" thickBot="1" x14ac:dyDescent="0.3">
      <c r="A32" s="1168" t="s">
        <v>259</v>
      </c>
      <c r="B32" s="1169"/>
      <c r="C32" s="1169"/>
      <c r="D32" s="1169"/>
      <c r="E32" s="1169"/>
      <c r="F32" s="1169"/>
      <c r="G32" s="1169"/>
      <c r="H32" s="1169"/>
      <c r="I32" s="1169"/>
      <c r="J32" s="1169"/>
      <c r="K32" s="953">
        <f>SUM(K30:K31)</f>
        <v>0</v>
      </c>
      <c r="L32" s="953">
        <f>SUM(L30:L31)</f>
        <v>0</v>
      </c>
      <c r="M32" s="953">
        <f>SUM(M30:M31)</f>
        <v>0</v>
      </c>
    </row>
    <row r="34" spans="1:13" ht="15" customHeight="1" x14ac:dyDescent="0.25">
      <c r="A34" s="1179" t="s">
        <v>1582</v>
      </c>
      <c r="B34" s="1179"/>
      <c r="C34" s="1179"/>
      <c r="D34" s="1180" t="s">
        <v>1258</v>
      </c>
      <c r="E34" s="1180"/>
      <c r="F34" s="1180"/>
      <c r="G34" s="1180"/>
      <c r="H34" s="1180"/>
      <c r="I34" s="1180"/>
      <c r="J34" s="1180"/>
      <c r="K34" s="1180"/>
      <c r="L34" s="1180"/>
      <c r="M34" s="1180"/>
    </row>
    <row r="35" spans="1:13" ht="14.4" thickBot="1" x14ac:dyDescent="0.3">
      <c r="A35" s="880"/>
      <c r="B35" s="880"/>
      <c r="C35" s="880"/>
      <c r="D35" s="880"/>
      <c r="E35" s="880"/>
      <c r="F35" s="880"/>
      <c r="G35" s="880"/>
      <c r="H35" s="880"/>
      <c r="I35" s="880"/>
      <c r="J35" s="880"/>
      <c r="K35" s="880"/>
      <c r="L35" s="907"/>
      <c r="M35" s="908">
        <f>'[3]4.sz.mell.'!G35</f>
        <v>0</v>
      </c>
    </row>
    <row r="36" spans="1:13" ht="13.8" thickBot="1" x14ac:dyDescent="0.3">
      <c r="A36" s="1170" t="s">
        <v>675</v>
      </c>
      <c r="B36" s="1173" t="s">
        <v>1584</v>
      </c>
      <c r="C36" s="1173"/>
      <c r="D36" s="1173"/>
      <c r="E36" s="1173"/>
      <c r="F36" s="1173"/>
      <c r="G36" s="1173"/>
      <c r="H36" s="1173"/>
      <c r="I36" s="1173"/>
      <c r="J36" s="1174" t="s">
        <v>1585</v>
      </c>
      <c r="K36" s="1174"/>
      <c r="L36" s="1174"/>
      <c r="M36" s="1174"/>
    </row>
    <row r="37" spans="1:13" ht="15" customHeight="1" thickBot="1" x14ac:dyDescent="0.3">
      <c r="A37" s="1171"/>
      <c r="B37" s="1176" t="s">
        <v>1586</v>
      </c>
      <c r="C37" s="1177" t="s">
        <v>1587</v>
      </c>
      <c r="D37" s="1178" t="s">
        <v>1588</v>
      </c>
      <c r="E37" s="1178"/>
      <c r="F37" s="1178"/>
      <c r="G37" s="1178"/>
      <c r="H37" s="1178"/>
      <c r="I37" s="1178"/>
      <c r="J37" s="1175"/>
      <c r="K37" s="1175"/>
      <c r="L37" s="1175"/>
      <c r="M37" s="1175"/>
    </row>
    <row r="38" spans="1:13" ht="13.8" thickBot="1" x14ac:dyDescent="0.3">
      <c r="A38" s="1171"/>
      <c r="B38" s="1176"/>
      <c r="C38" s="1177"/>
      <c r="D38" s="909" t="s">
        <v>1586</v>
      </c>
      <c r="E38" s="909" t="s">
        <v>1587</v>
      </c>
      <c r="F38" s="909" t="s">
        <v>1586</v>
      </c>
      <c r="G38" s="909" t="s">
        <v>1587</v>
      </c>
      <c r="H38" s="909" t="s">
        <v>1586</v>
      </c>
      <c r="I38" s="909" t="s">
        <v>1587</v>
      </c>
      <c r="J38" s="1175"/>
      <c r="K38" s="1175"/>
      <c r="L38" s="1175"/>
      <c r="M38" s="1175"/>
    </row>
    <row r="39" spans="1:13" ht="31.2" thickBot="1" x14ac:dyDescent="0.3">
      <c r="A39" s="1172"/>
      <c r="B39" s="1177" t="s">
        <v>1589</v>
      </c>
      <c r="C39" s="1177"/>
      <c r="D39" s="1177" t="s">
        <v>1633</v>
      </c>
      <c r="E39" s="1177"/>
      <c r="F39" s="1177" t="s">
        <v>1634</v>
      </c>
      <c r="G39" s="1177"/>
      <c r="H39" s="1176" t="s">
        <v>1635</v>
      </c>
      <c r="I39" s="1176"/>
      <c r="J39" s="910" t="str">
        <f>+D39</f>
        <v>2018. előtt</v>
      </c>
      <c r="K39" s="909" t="str">
        <f>+F39</f>
        <v>2018. évi</v>
      </c>
      <c r="L39" s="910" t="s">
        <v>249</v>
      </c>
      <c r="M39" s="909" t="str">
        <f>+CONCATENATE("Teljesítés %-a ",LEFT([3]ÖSSZEFÜGGÉSEK!A37,4),". XII. 31-ig")</f>
        <v>Teljesítés %-a 1. s. XII. 31-ig</v>
      </c>
    </row>
    <row r="40" spans="1:13" ht="13.8" thickBot="1" x14ac:dyDescent="0.3">
      <c r="A40" s="911" t="s">
        <v>1497</v>
      </c>
      <c r="B40" s="910" t="s">
        <v>1389</v>
      </c>
      <c r="C40" s="910" t="s">
        <v>1390</v>
      </c>
      <c r="D40" s="912" t="s">
        <v>1391</v>
      </c>
      <c r="E40" s="909" t="s">
        <v>1590</v>
      </c>
      <c r="F40" s="909" t="s">
        <v>1591</v>
      </c>
      <c r="G40" s="909" t="s">
        <v>1592</v>
      </c>
      <c r="H40" s="910" t="s">
        <v>1593</v>
      </c>
      <c r="I40" s="912" t="s">
        <v>1594</v>
      </c>
      <c r="J40" s="912" t="s">
        <v>1595</v>
      </c>
      <c r="K40" s="912" t="s">
        <v>1596</v>
      </c>
      <c r="L40" s="912" t="s">
        <v>1597</v>
      </c>
      <c r="M40" s="913" t="s">
        <v>1598</v>
      </c>
    </row>
    <row r="41" spans="1:13" x14ac:dyDescent="0.25">
      <c r="A41" s="914" t="s">
        <v>678</v>
      </c>
      <c r="B41" s="915"/>
      <c r="C41" s="916"/>
      <c r="D41" s="916"/>
      <c r="E41" s="917"/>
      <c r="F41" s="916"/>
      <c r="G41" s="916"/>
      <c r="H41" s="916"/>
      <c r="I41" s="916"/>
      <c r="J41" s="916"/>
      <c r="K41" s="916"/>
      <c r="L41" s="918">
        <f t="shared" ref="L41:L47" si="8">+J41+K41</f>
        <v>0</v>
      </c>
      <c r="M41" s="919" t="str">
        <f>IF((C41&lt;&gt;0),ROUND((L41/C41)*100,1),"")</f>
        <v/>
      </c>
    </row>
    <row r="42" spans="1:13" x14ac:dyDescent="0.25">
      <c r="A42" s="920" t="s">
        <v>679</v>
      </c>
      <c r="B42" s="921"/>
      <c r="C42" s="922"/>
      <c r="D42" s="922"/>
      <c r="E42" s="922"/>
      <c r="F42" s="922"/>
      <c r="G42" s="922"/>
      <c r="H42" s="922"/>
      <c r="I42" s="922"/>
      <c r="J42" s="922"/>
      <c r="K42" s="922"/>
      <c r="L42" s="923">
        <f t="shared" si="8"/>
        <v>0</v>
      </c>
      <c r="M42" s="924" t="str">
        <f t="shared" ref="M42:M47" si="9">IF((C42&lt;&gt;0),ROUND((L42/C42)*100,1),"")</f>
        <v/>
      </c>
    </row>
    <row r="43" spans="1:13" x14ac:dyDescent="0.25">
      <c r="A43" s="925" t="s">
        <v>680</v>
      </c>
      <c r="B43" s="926">
        <v>331796984</v>
      </c>
      <c r="C43" s="926">
        <v>331796984</v>
      </c>
      <c r="D43" s="927">
        <v>327776183</v>
      </c>
      <c r="E43" s="927">
        <v>327776183</v>
      </c>
      <c r="F43" s="927"/>
      <c r="G43" s="927"/>
      <c r="H43" s="927">
        <v>4020801</v>
      </c>
      <c r="I43" s="927">
        <v>4020801</v>
      </c>
      <c r="J43" s="927"/>
      <c r="K43" s="927">
        <v>327776183</v>
      </c>
      <c r="L43" s="923">
        <f t="shared" si="8"/>
        <v>327776183</v>
      </c>
      <c r="M43" s="924">
        <f t="shared" si="9"/>
        <v>98.8</v>
      </c>
    </row>
    <row r="44" spans="1:13" x14ac:dyDescent="0.25">
      <c r="A44" s="925" t="s">
        <v>681</v>
      </c>
      <c r="B44" s="926"/>
      <c r="C44" s="927"/>
      <c r="D44" s="927"/>
      <c r="E44" s="927"/>
      <c r="F44" s="927"/>
      <c r="G44" s="927"/>
      <c r="H44" s="927"/>
      <c r="I44" s="927"/>
      <c r="J44" s="927"/>
      <c r="K44" s="927"/>
      <c r="L44" s="923">
        <f t="shared" si="8"/>
        <v>0</v>
      </c>
      <c r="M44" s="924" t="str">
        <f t="shared" si="9"/>
        <v/>
      </c>
    </row>
    <row r="45" spans="1:13" x14ac:dyDescent="0.25">
      <c r="A45" s="925" t="s">
        <v>682</v>
      </c>
      <c r="B45" s="926"/>
      <c r="C45" s="927"/>
      <c r="D45" s="927"/>
      <c r="E45" s="927"/>
      <c r="F45" s="927"/>
      <c r="G45" s="927"/>
      <c r="H45" s="927"/>
      <c r="I45" s="927"/>
      <c r="J45" s="927"/>
      <c r="K45" s="927"/>
      <c r="L45" s="923">
        <f t="shared" si="8"/>
        <v>0</v>
      </c>
      <c r="M45" s="924" t="str">
        <f t="shared" si="9"/>
        <v/>
      </c>
    </row>
    <row r="46" spans="1:13" x14ac:dyDescent="0.25">
      <c r="A46" s="925" t="s">
        <v>683</v>
      </c>
      <c r="B46" s="926"/>
      <c r="C46" s="927"/>
      <c r="D46" s="927"/>
      <c r="E46" s="927"/>
      <c r="F46" s="927"/>
      <c r="G46" s="927"/>
      <c r="H46" s="927"/>
      <c r="I46" s="927"/>
      <c r="J46" s="927"/>
      <c r="K46" s="927"/>
      <c r="L46" s="923">
        <f t="shared" si="8"/>
        <v>0</v>
      </c>
      <c r="M46" s="924" t="str">
        <f t="shared" si="9"/>
        <v/>
      </c>
    </row>
    <row r="47" spans="1:13" ht="15" customHeight="1" thickBot="1" x14ac:dyDescent="0.3">
      <c r="A47" s="928"/>
      <c r="B47" s="929"/>
      <c r="C47" s="930"/>
      <c r="D47" s="930"/>
      <c r="E47" s="930"/>
      <c r="F47" s="930"/>
      <c r="G47" s="930"/>
      <c r="H47" s="930"/>
      <c r="I47" s="930"/>
      <c r="J47" s="930"/>
      <c r="K47" s="930"/>
      <c r="L47" s="923">
        <f t="shared" si="8"/>
        <v>0</v>
      </c>
      <c r="M47" s="931" t="str">
        <f t="shared" si="9"/>
        <v/>
      </c>
    </row>
    <row r="48" spans="1:13" ht="13.8" thickBot="1" x14ac:dyDescent="0.3">
      <c r="A48" s="932" t="s">
        <v>684</v>
      </c>
      <c r="B48" s="933">
        <f>B41+SUM(B43:B47)</f>
        <v>331796984</v>
      </c>
      <c r="C48" s="933">
        <f t="shared" ref="C48:L48" si="10">C41+SUM(C43:C47)</f>
        <v>331796984</v>
      </c>
      <c r="D48" s="933">
        <f t="shared" si="10"/>
        <v>327776183</v>
      </c>
      <c r="E48" s="933">
        <f t="shared" si="10"/>
        <v>327776183</v>
      </c>
      <c r="F48" s="933">
        <f t="shared" si="10"/>
        <v>0</v>
      </c>
      <c r="G48" s="933">
        <f t="shared" si="10"/>
        <v>0</v>
      </c>
      <c r="H48" s="933">
        <f t="shared" si="10"/>
        <v>4020801</v>
      </c>
      <c r="I48" s="933">
        <f t="shared" si="10"/>
        <v>4020801</v>
      </c>
      <c r="J48" s="933">
        <f t="shared" si="10"/>
        <v>0</v>
      </c>
      <c r="K48" s="933">
        <f t="shared" si="10"/>
        <v>327776183</v>
      </c>
      <c r="L48" s="933">
        <f t="shared" si="10"/>
        <v>327776183</v>
      </c>
      <c r="M48" s="934">
        <f>IF((C48&lt;&gt;0),ROUND((L48/C48)*100,1),"")</f>
        <v>98.8</v>
      </c>
    </row>
    <row r="49" spans="1:16" x14ac:dyDescent="0.25">
      <c r="A49" s="935"/>
      <c r="B49" s="936"/>
      <c r="C49" s="937"/>
      <c r="D49" s="937"/>
      <c r="E49" s="937"/>
      <c r="F49" s="937"/>
      <c r="G49" s="937"/>
      <c r="H49" s="937"/>
      <c r="I49" s="937"/>
      <c r="J49" s="937"/>
      <c r="K49" s="937"/>
      <c r="L49" s="937"/>
      <c r="M49" s="937"/>
    </row>
    <row r="50" spans="1:16" ht="13.8" thickBot="1" x14ac:dyDescent="0.3">
      <c r="A50" s="938" t="s">
        <v>685</v>
      </c>
      <c r="B50" s="939"/>
      <c r="C50" s="940"/>
      <c r="D50" s="940"/>
      <c r="E50" s="940"/>
      <c r="F50" s="940"/>
      <c r="G50" s="940"/>
      <c r="H50" s="940"/>
      <c r="I50" s="940"/>
      <c r="J50" s="940"/>
      <c r="K50" s="940"/>
      <c r="L50" s="940"/>
      <c r="M50" s="940"/>
    </row>
    <row r="51" spans="1:16" x14ac:dyDescent="0.25">
      <c r="A51" s="941" t="s">
        <v>686</v>
      </c>
      <c r="B51" s="915"/>
      <c r="C51" s="916"/>
      <c r="D51" s="916"/>
      <c r="E51" s="917"/>
      <c r="F51" s="916"/>
      <c r="G51" s="916"/>
      <c r="H51" s="916"/>
      <c r="I51" s="916"/>
      <c r="J51" s="916"/>
      <c r="K51" s="916"/>
      <c r="L51" s="942">
        <f t="shared" ref="L51:L56" si="11">+J51+K51</f>
        <v>0</v>
      </c>
      <c r="M51" s="919" t="str">
        <f t="shared" ref="M51:M57" si="12">IF((C51&lt;&gt;0),ROUND((L51/C51)*100,1),"")</f>
        <v/>
      </c>
    </row>
    <row r="52" spans="1:16" x14ac:dyDescent="0.25">
      <c r="A52" s="943" t="s">
        <v>687</v>
      </c>
      <c r="B52" s="921">
        <v>300970274</v>
      </c>
      <c r="C52" s="927">
        <v>300970274</v>
      </c>
      <c r="D52" s="927">
        <v>81319787</v>
      </c>
      <c r="E52" s="927">
        <v>81319787</v>
      </c>
      <c r="F52" s="927">
        <v>206633000</v>
      </c>
      <c r="G52" s="927">
        <v>206633000</v>
      </c>
      <c r="H52" s="927">
        <v>13017487</v>
      </c>
      <c r="I52" s="927">
        <v>13017487</v>
      </c>
      <c r="J52" s="927">
        <v>81319787</v>
      </c>
      <c r="K52" s="927">
        <v>183765500</v>
      </c>
      <c r="L52" s="944">
        <f t="shared" si="11"/>
        <v>265085287</v>
      </c>
      <c r="M52" s="924">
        <f t="shared" si="12"/>
        <v>88.1</v>
      </c>
      <c r="O52" s="1034">
        <f>B52-D52-F52</f>
        <v>13017487</v>
      </c>
      <c r="P52" s="1034">
        <f>C52-E52-G52</f>
        <v>13017487</v>
      </c>
    </row>
    <row r="53" spans="1:16" x14ac:dyDescent="0.25">
      <c r="A53" s="943" t="s">
        <v>688</v>
      </c>
      <c r="B53" s="926">
        <v>30826710</v>
      </c>
      <c r="C53" s="927">
        <v>30826710</v>
      </c>
      <c r="D53" s="927">
        <v>22660720</v>
      </c>
      <c r="E53" s="927">
        <v>22660720</v>
      </c>
      <c r="F53" s="927">
        <v>16855000</v>
      </c>
      <c r="G53" s="927">
        <v>9892000</v>
      </c>
      <c r="H53" s="927"/>
      <c r="I53" s="927"/>
      <c r="J53" s="927">
        <v>22660720</v>
      </c>
      <c r="K53" s="927">
        <v>9892000</v>
      </c>
      <c r="L53" s="944">
        <f t="shared" si="11"/>
        <v>32552720</v>
      </c>
      <c r="M53" s="924">
        <f t="shared" si="12"/>
        <v>105.6</v>
      </c>
      <c r="O53" s="1034">
        <f t="shared" ref="O53:O56" si="13">B53-D53-F53</f>
        <v>-8689010</v>
      </c>
      <c r="P53" s="1034">
        <f t="shared" ref="P53:P56" si="14">C53-E53-G53</f>
        <v>-1726010</v>
      </c>
    </row>
    <row r="54" spans="1:16" x14ac:dyDescent="0.25">
      <c r="A54" s="943" t="s">
        <v>689</v>
      </c>
      <c r="B54" s="926"/>
      <c r="C54" s="927"/>
      <c r="D54" s="927"/>
      <c r="E54" s="927"/>
      <c r="F54" s="927"/>
      <c r="G54" s="927"/>
      <c r="H54" s="927"/>
      <c r="I54" s="927"/>
      <c r="J54" s="927"/>
      <c r="K54" s="927"/>
      <c r="L54" s="944">
        <f t="shared" si="11"/>
        <v>0</v>
      </c>
      <c r="M54" s="924" t="str">
        <f t="shared" si="12"/>
        <v/>
      </c>
      <c r="O54" s="1034">
        <f t="shared" si="13"/>
        <v>0</v>
      </c>
      <c r="P54" s="1034">
        <f t="shared" si="14"/>
        <v>0</v>
      </c>
    </row>
    <row r="55" spans="1:16" x14ac:dyDescent="0.25">
      <c r="A55" s="945" t="s">
        <v>262</v>
      </c>
      <c r="B55" s="926"/>
      <c r="C55" s="927"/>
      <c r="D55" s="927"/>
      <c r="E55" s="927"/>
      <c r="F55" s="927"/>
      <c r="G55" s="927"/>
      <c r="H55" s="927"/>
      <c r="I55" s="927"/>
      <c r="J55" s="927"/>
      <c r="K55" s="927"/>
      <c r="L55" s="944">
        <f t="shared" si="11"/>
        <v>0</v>
      </c>
      <c r="M55" s="924" t="str">
        <f t="shared" si="12"/>
        <v/>
      </c>
      <c r="O55" s="1034">
        <f t="shared" si="13"/>
        <v>0</v>
      </c>
      <c r="P55" s="1034">
        <f t="shared" si="14"/>
        <v>0</v>
      </c>
    </row>
    <row r="56" spans="1:16" ht="13.8" thickBot="1" x14ac:dyDescent="0.3">
      <c r="A56" s="946"/>
      <c r="B56" s="929"/>
      <c r="C56" s="930"/>
      <c r="D56" s="930"/>
      <c r="E56" s="930"/>
      <c r="F56" s="930"/>
      <c r="G56" s="930"/>
      <c r="H56" s="930"/>
      <c r="I56" s="930"/>
      <c r="J56" s="930"/>
      <c r="K56" s="930"/>
      <c r="L56" s="944">
        <f t="shared" si="11"/>
        <v>0</v>
      </c>
      <c r="M56" s="931" t="str">
        <f t="shared" si="12"/>
        <v/>
      </c>
      <c r="O56" s="1034">
        <f t="shared" si="13"/>
        <v>0</v>
      </c>
      <c r="P56" s="1034">
        <f t="shared" si="14"/>
        <v>0</v>
      </c>
    </row>
    <row r="57" spans="1:16" ht="13.8" thickBot="1" x14ac:dyDescent="0.3">
      <c r="A57" s="947" t="s">
        <v>486</v>
      </c>
      <c r="B57" s="933">
        <f t="shared" ref="B57:L57" si="15">SUM(B51:B56)</f>
        <v>331796984</v>
      </c>
      <c r="C57" s="933">
        <f t="shared" si="15"/>
        <v>331796984</v>
      </c>
      <c r="D57" s="933">
        <f t="shared" si="15"/>
        <v>103980507</v>
      </c>
      <c r="E57" s="933">
        <f t="shared" si="15"/>
        <v>103980507</v>
      </c>
      <c r="F57" s="933">
        <f t="shared" si="15"/>
        <v>223488000</v>
      </c>
      <c r="G57" s="933">
        <f t="shared" si="15"/>
        <v>216525000</v>
      </c>
      <c r="H57" s="933">
        <f t="shared" si="15"/>
        <v>13017487</v>
      </c>
      <c r="I57" s="933">
        <f t="shared" si="15"/>
        <v>13017487</v>
      </c>
      <c r="J57" s="933">
        <f t="shared" si="15"/>
        <v>103980507</v>
      </c>
      <c r="K57" s="933">
        <f t="shared" si="15"/>
        <v>193657500</v>
      </c>
      <c r="L57" s="933">
        <f t="shared" si="15"/>
        <v>297638007</v>
      </c>
      <c r="M57" s="934">
        <f t="shared" si="12"/>
        <v>89.7</v>
      </c>
      <c r="O57" s="1034">
        <f>SUM(D57,F57,H57)</f>
        <v>340485994</v>
      </c>
      <c r="P57" s="1034">
        <f>SUM(E57,G57,I57)</f>
        <v>333522994</v>
      </c>
    </row>
    <row r="58" spans="1:16" x14ac:dyDescent="0.25">
      <c r="A58" s="1159" t="s">
        <v>1599</v>
      </c>
      <c r="B58" s="1159"/>
      <c r="C58" s="1159"/>
      <c r="D58" s="1159"/>
      <c r="E58" s="1159"/>
      <c r="F58" s="1159"/>
      <c r="G58" s="1159"/>
      <c r="H58" s="1159"/>
      <c r="I58" s="1159"/>
      <c r="J58" s="1159"/>
      <c r="K58" s="1159"/>
      <c r="L58" s="1159"/>
      <c r="M58" s="1159"/>
    </row>
    <row r="59" spans="1:16" ht="5.25" customHeight="1" x14ac:dyDescent="0.25">
      <c r="A59" s="948"/>
      <c r="B59" s="948"/>
      <c r="C59" s="948"/>
      <c r="D59" s="948"/>
      <c r="E59" s="948"/>
      <c r="F59" s="948"/>
      <c r="G59" s="948"/>
      <c r="H59" s="948"/>
      <c r="I59" s="948"/>
      <c r="J59" s="948"/>
      <c r="K59" s="948"/>
      <c r="L59" s="948"/>
      <c r="M59" s="948"/>
    </row>
    <row r="60" spans="1:16" ht="15.6" x14ac:dyDescent="0.25">
      <c r="A60" s="1160" t="s">
        <v>1636</v>
      </c>
      <c r="B60" s="1160"/>
      <c r="C60" s="1160"/>
      <c r="D60" s="1160"/>
      <c r="E60" s="1160"/>
      <c r="F60" s="1160"/>
      <c r="G60" s="1160"/>
      <c r="H60" s="1160"/>
      <c r="I60" s="1160"/>
      <c r="J60" s="1160"/>
      <c r="K60" s="1160"/>
      <c r="L60" s="1160"/>
      <c r="M60" s="1160"/>
    </row>
    <row r="61" spans="1:16" ht="12" customHeight="1" thickBot="1" x14ac:dyDescent="0.3">
      <c r="A61" s="949"/>
      <c r="B61" s="949"/>
      <c r="C61" s="949"/>
      <c r="D61" s="949"/>
      <c r="E61" s="949"/>
      <c r="F61" s="949"/>
      <c r="G61" s="949"/>
      <c r="H61" s="949"/>
      <c r="I61" s="949"/>
      <c r="J61" s="949"/>
      <c r="K61" s="949"/>
      <c r="L61" s="1161">
        <f>M35</f>
        <v>0</v>
      </c>
      <c r="M61" s="1161"/>
    </row>
    <row r="62" spans="1:16" ht="21" thickBot="1" x14ac:dyDescent="0.3">
      <c r="A62" s="1162" t="s">
        <v>1600</v>
      </c>
      <c r="B62" s="1163"/>
      <c r="C62" s="1163"/>
      <c r="D62" s="1163"/>
      <c r="E62" s="1163"/>
      <c r="F62" s="1163"/>
      <c r="G62" s="1163"/>
      <c r="H62" s="1163"/>
      <c r="I62" s="1163"/>
      <c r="J62" s="1163"/>
      <c r="K62" s="950" t="s">
        <v>1601</v>
      </c>
      <c r="L62" s="950" t="s">
        <v>1602</v>
      </c>
      <c r="M62" s="950" t="s">
        <v>1585</v>
      </c>
    </row>
    <row r="63" spans="1:16" x14ac:dyDescent="0.25">
      <c r="A63" s="1164"/>
      <c r="B63" s="1165"/>
      <c r="C63" s="1165"/>
      <c r="D63" s="1165"/>
      <c r="E63" s="1165"/>
      <c r="F63" s="1165"/>
      <c r="G63" s="1165"/>
      <c r="H63" s="1165"/>
      <c r="I63" s="1165"/>
      <c r="J63" s="1165"/>
      <c r="K63" s="917"/>
      <c r="L63" s="951"/>
      <c r="M63" s="951"/>
    </row>
    <row r="64" spans="1:16" ht="13.8" thickBot="1" x14ac:dyDescent="0.3">
      <c r="A64" s="1166"/>
      <c r="B64" s="1167"/>
      <c r="C64" s="1167"/>
      <c r="D64" s="1167"/>
      <c r="E64" s="1167"/>
      <c r="F64" s="1167"/>
      <c r="G64" s="1167"/>
      <c r="H64" s="1167"/>
      <c r="I64" s="1167"/>
      <c r="J64" s="1167"/>
      <c r="K64" s="952"/>
      <c r="L64" s="930"/>
      <c r="M64" s="930"/>
    </row>
    <row r="65" spans="1:13" ht="13.8" thickBot="1" x14ac:dyDescent="0.3">
      <c r="A65" s="1168" t="s">
        <v>259</v>
      </c>
      <c r="B65" s="1169"/>
      <c r="C65" s="1169"/>
      <c r="D65" s="1169"/>
      <c r="E65" s="1169"/>
      <c r="F65" s="1169"/>
      <c r="G65" s="1169"/>
      <c r="H65" s="1169"/>
      <c r="I65" s="1169"/>
      <c r="J65" s="1169"/>
      <c r="K65" s="953">
        <f>SUM(K63:K64)</f>
        <v>0</v>
      </c>
      <c r="L65" s="953">
        <f>SUM(L63:L64)</f>
        <v>0</v>
      </c>
      <c r="M65" s="953">
        <f>SUM(M63:M64)</f>
        <v>0</v>
      </c>
    </row>
    <row r="67" spans="1:13" ht="15" customHeight="1" x14ac:dyDescent="0.25">
      <c r="A67" s="1179" t="s">
        <v>1582</v>
      </c>
      <c r="B67" s="1179"/>
      <c r="C67" s="1179"/>
      <c r="D67" s="1180" t="s">
        <v>1259</v>
      </c>
      <c r="E67" s="1180"/>
      <c r="F67" s="1180"/>
      <c r="G67" s="1180"/>
      <c r="H67" s="1180"/>
      <c r="I67" s="1180"/>
      <c r="J67" s="1180"/>
      <c r="K67" s="1180"/>
      <c r="L67" s="1180"/>
      <c r="M67" s="1180"/>
    </row>
    <row r="68" spans="1:13" ht="14.4" thickBot="1" x14ac:dyDescent="0.3">
      <c r="A68" s="880"/>
      <c r="B68" s="880"/>
      <c r="C68" s="880"/>
      <c r="D68" s="880"/>
      <c r="E68" s="880"/>
      <c r="F68" s="880"/>
      <c r="G68" s="880"/>
      <c r="H68" s="880"/>
      <c r="I68" s="880"/>
      <c r="J68" s="880"/>
      <c r="K68" s="880"/>
      <c r="L68" s="907"/>
      <c r="M68" s="908">
        <f>'[3]4.sz.mell.'!G68</f>
        <v>0</v>
      </c>
    </row>
    <row r="69" spans="1:13" ht="13.8" thickBot="1" x14ac:dyDescent="0.3">
      <c r="A69" s="1170" t="s">
        <v>675</v>
      </c>
      <c r="B69" s="1173" t="s">
        <v>1584</v>
      </c>
      <c r="C69" s="1173"/>
      <c r="D69" s="1173"/>
      <c r="E69" s="1173"/>
      <c r="F69" s="1173"/>
      <c r="G69" s="1173"/>
      <c r="H69" s="1173"/>
      <c r="I69" s="1173"/>
      <c r="J69" s="1174" t="s">
        <v>1585</v>
      </c>
      <c r="K69" s="1174"/>
      <c r="L69" s="1174"/>
      <c r="M69" s="1174"/>
    </row>
    <row r="70" spans="1:13" ht="15" customHeight="1" thickBot="1" x14ac:dyDescent="0.3">
      <c r="A70" s="1171"/>
      <c r="B70" s="1176" t="s">
        <v>1586</v>
      </c>
      <c r="C70" s="1177" t="s">
        <v>1587</v>
      </c>
      <c r="D70" s="1178" t="s">
        <v>1588</v>
      </c>
      <c r="E70" s="1178"/>
      <c r="F70" s="1178"/>
      <c r="G70" s="1178"/>
      <c r="H70" s="1178"/>
      <c r="I70" s="1178"/>
      <c r="J70" s="1175"/>
      <c r="K70" s="1175"/>
      <c r="L70" s="1175"/>
      <c r="M70" s="1175"/>
    </row>
    <row r="71" spans="1:13" ht="13.8" thickBot="1" x14ac:dyDescent="0.3">
      <c r="A71" s="1171"/>
      <c r="B71" s="1176"/>
      <c r="C71" s="1177"/>
      <c r="D71" s="909" t="s">
        <v>1586</v>
      </c>
      <c r="E71" s="909" t="s">
        <v>1587</v>
      </c>
      <c r="F71" s="909" t="s">
        <v>1586</v>
      </c>
      <c r="G71" s="909" t="s">
        <v>1587</v>
      </c>
      <c r="H71" s="909" t="s">
        <v>1586</v>
      </c>
      <c r="I71" s="909" t="s">
        <v>1587</v>
      </c>
      <c r="J71" s="1175"/>
      <c r="K71" s="1175"/>
      <c r="L71" s="1175"/>
      <c r="M71" s="1175"/>
    </row>
    <row r="72" spans="1:13" ht="31.2" thickBot="1" x14ac:dyDescent="0.3">
      <c r="A72" s="1172"/>
      <c r="B72" s="1177" t="s">
        <v>1589</v>
      </c>
      <c r="C72" s="1177"/>
      <c r="D72" s="1177" t="s">
        <v>1633</v>
      </c>
      <c r="E72" s="1177"/>
      <c r="F72" s="1177" t="s">
        <v>1634</v>
      </c>
      <c r="G72" s="1177"/>
      <c r="H72" s="1176" t="s">
        <v>1635</v>
      </c>
      <c r="I72" s="1176"/>
      <c r="J72" s="910" t="str">
        <f>+D72</f>
        <v>2018. előtt</v>
      </c>
      <c r="K72" s="909" t="str">
        <f>+F72</f>
        <v>2018. évi</v>
      </c>
      <c r="L72" s="910" t="s">
        <v>249</v>
      </c>
      <c r="M72" s="909" t="str">
        <f>+CONCATENATE("Teljesítés %-a ",LEFT([3]ÖSSZEFÜGGÉSEK!A70,4),". XII. 31-ig")</f>
        <v>Teljesítés %-a . XII. 31-ig</v>
      </c>
    </row>
    <row r="73" spans="1:13" ht="13.8" thickBot="1" x14ac:dyDescent="0.3">
      <c r="A73" s="911" t="s">
        <v>1497</v>
      </c>
      <c r="B73" s="910" t="s">
        <v>1389</v>
      </c>
      <c r="C73" s="910" t="s">
        <v>1390</v>
      </c>
      <c r="D73" s="912" t="s">
        <v>1391</v>
      </c>
      <c r="E73" s="909" t="s">
        <v>1590</v>
      </c>
      <c r="F73" s="909" t="s">
        <v>1591</v>
      </c>
      <c r="G73" s="909" t="s">
        <v>1592</v>
      </c>
      <c r="H73" s="910" t="s">
        <v>1593</v>
      </c>
      <c r="I73" s="912" t="s">
        <v>1594</v>
      </c>
      <c r="J73" s="912" t="s">
        <v>1595</v>
      </c>
      <c r="K73" s="912" t="s">
        <v>1596</v>
      </c>
      <c r="L73" s="912" t="s">
        <v>1597</v>
      </c>
      <c r="M73" s="913" t="s">
        <v>1598</v>
      </c>
    </row>
    <row r="74" spans="1:13" x14ac:dyDescent="0.25">
      <c r="A74" s="914" t="s">
        <v>678</v>
      </c>
      <c r="B74" s="915"/>
      <c r="C74" s="916"/>
      <c r="D74" s="916"/>
      <c r="E74" s="917"/>
      <c r="F74" s="916"/>
      <c r="G74" s="916"/>
      <c r="H74" s="916"/>
      <c r="I74" s="916"/>
      <c r="J74" s="916"/>
      <c r="K74" s="916"/>
      <c r="L74" s="918">
        <f t="shared" ref="L74:L80" si="16">+J74+K74</f>
        <v>0</v>
      </c>
      <c r="M74" s="919" t="str">
        <f>IF((C74&lt;&gt;0),ROUND((L74/C74)*100,1),"")</f>
        <v/>
      </c>
    </row>
    <row r="75" spans="1:13" x14ac:dyDescent="0.25">
      <c r="A75" s="920" t="s">
        <v>679</v>
      </c>
      <c r="B75" s="921"/>
      <c r="C75" s="922"/>
      <c r="D75" s="922"/>
      <c r="E75" s="922"/>
      <c r="F75" s="922"/>
      <c r="G75" s="922"/>
      <c r="H75" s="922"/>
      <c r="I75" s="922"/>
      <c r="J75" s="922"/>
      <c r="K75" s="922"/>
      <c r="L75" s="923">
        <f t="shared" si="16"/>
        <v>0</v>
      </c>
      <c r="M75" s="924" t="str">
        <f t="shared" ref="M75:M80" si="17">IF((C75&lt;&gt;0),ROUND((L75/C75)*100,1),"")</f>
        <v/>
      </c>
    </row>
    <row r="76" spans="1:13" x14ac:dyDescent="0.25">
      <c r="A76" s="925" t="s">
        <v>680</v>
      </c>
      <c r="B76" s="926">
        <v>350000000</v>
      </c>
      <c r="C76" s="927">
        <v>350000000</v>
      </c>
      <c r="D76" s="927">
        <v>350000000</v>
      </c>
      <c r="E76" s="927">
        <v>350000000</v>
      </c>
      <c r="F76" s="927"/>
      <c r="G76" s="927"/>
      <c r="H76" s="927"/>
      <c r="I76" s="927"/>
      <c r="J76" s="927">
        <v>350000000</v>
      </c>
      <c r="K76" s="927"/>
      <c r="L76" s="923">
        <f t="shared" si="16"/>
        <v>350000000</v>
      </c>
      <c r="M76" s="924">
        <f t="shared" si="17"/>
        <v>100</v>
      </c>
    </row>
    <row r="77" spans="1:13" x14ac:dyDescent="0.25">
      <c r="A77" s="925" t="s">
        <v>681</v>
      </c>
      <c r="B77" s="926"/>
      <c r="C77" s="927"/>
      <c r="D77" s="927"/>
      <c r="E77" s="927"/>
      <c r="F77" s="927"/>
      <c r="G77" s="927"/>
      <c r="H77" s="927"/>
      <c r="I77" s="927"/>
      <c r="J77" s="927"/>
      <c r="K77" s="927"/>
      <c r="L77" s="923">
        <f t="shared" si="16"/>
        <v>0</v>
      </c>
      <c r="M77" s="924" t="str">
        <f t="shared" si="17"/>
        <v/>
      </c>
    </row>
    <row r="78" spans="1:13" x14ac:dyDescent="0.25">
      <c r="A78" s="925" t="s">
        <v>682</v>
      </c>
      <c r="B78" s="926"/>
      <c r="C78" s="927"/>
      <c r="D78" s="927"/>
      <c r="E78" s="927"/>
      <c r="F78" s="927"/>
      <c r="G78" s="927"/>
      <c r="H78" s="927"/>
      <c r="I78" s="927"/>
      <c r="J78" s="927"/>
      <c r="K78" s="927"/>
      <c r="L78" s="923">
        <f t="shared" si="16"/>
        <v>0</v>
      </c>
      <c r="M78" s="924" t="str">
        <f t="shared" si="17"/>
        <v/>
      </c>
    </row>
    <row r="79" spans="1:13" x14ac:dyDescent="0.25">
      <c r="A79" s="925" t="s">
        <v>683</v>
      </c>
      <c r="B79" s="926"/>
      <c r="C79" s="927"/>
      <c r="D79" s="927"/>
      <c r="E79" s="927"/>
      <c r="F79" s="927"/>
      <c r="G79" s="927"/>
      <c r="H79" s="927"/>
      <c r="I79" s="927"/>
      <c r="J79" s="927"/>
      <c r="K79" s="927"/>
      <c r="L79" s="923">
        <f t="shared" si="16"/>
        <v>0</v>
      </c>
      <c r="M79" s="924" t="str">
        <f t="shared" si="17"/>
        <v/>
      </c>
    </row>
    <row r="80" spans="1:13" ht="15" customHeight="1" thickBot="1" x14ac:dyDescent="0.3">
      <c r="A80" s="928"/>
      <c r="B80" s="929"/>
      <c r="C80" s="930"/>
      <c r="D80" s="930"/>
      <c r="E80" s="930"/>
      <c r="F80" s="930"/>
      <c r="G80" s="930"/>
      <c r="H80" s="930"/>
      <c r="I80" s="930"/>
      <c r="J80" s="930"/>
      <c r="K80" s="930"/>
      <c r="L80" s="923">
        <f t="shared" si="16"/>
        <v>0</v>
      </c>
      <c r="M80" s="931" t="str">
        <f t="shared" si="17"/>
        <v/>
      </c>
    </row>
    <row r="81" spans="1:16" ht="13.8" thickBot="1" x14ac:dyDescent="0.3">
      <c r="A81" s="932" t="s">
        <v>684</v>
      </c>
      <c r="B81" s="933">
        <f>B74+SUM(B76:B80)</f>
        <v>350000000</v>
      </c>
      <c r="C81" s="933">
        <f t="shared" ref="C81:L81" si="18">C74+SUM(C76:C80)</f>
        <v>350000000</v>
      </c>
      <c r="D81" s="933">
        <f t="shared" si="18"/>
        <v>350000000</v>
      </c>
      <c r="E81" s="933">
        <f t="shared" si="18"/>
        <v>350000000</v>
      </c>
      <c r="F81" s="933">
        <f t="shared" si="18"/>
        <v>0</v>
      </c>
      <c r="G81" s="933">
        <f t="shared" si="18"/>
        <v>0</v>
      </c>
      <c r="H81" s="933">
        <f t="shared" si="18"/>
        <v>0</v>
      </c>
      <c r="I81" s="933">
        <f t="shared" si="18"/>
        <v>0</v>
      </c>
      <c r="J81" s="933">
        <f t="shared" si="18"/>
        <v>350000000</v>
      </c>
      <c r="K81" s="933">
        <f t="shared" si="18"/>
        <v>0</v>
      </c>
      <c r="L81" s="933">
        <f t="shared" si="18"/>
        <v>350000000</v>
      </c>
      <c r="M81" s="934">
        <f>IF((C81&lt;&gt;0),ROUND((L81/C81)*100,1),"")</f>
        <v>100</v>
      </c>
    </row>
    <row r="82" spans="1:16" x14ac:dyDescent="0.25">
      <c r="A82" s="935"/>
      <c r="B82" s="936"/>
      <c r="C82" s="937"/>
      <c r="D82" s="937"/>
      <c r="E82" s="937"/>
      <c r="F82" s="937"/>
      <c r="G82" s="937"/>
      <c r="H82" s="937"/>
      <c r="I82" s="937"/>
      <c r="J82" s="937"/>
      <c r="K82" s="937"/>
      <c r="L82" s="937"/>
      <c r="M82" s="937"/>
    </row>
    <row r="83" spans="1:16" ht="13.8" thickBot="1" x14ac:dyDescent="0.3">
      <c r="A83" s="938" t="s">
        <v>685</v>
      </c>
      <c r="B83" s="939"/>
      <c r="C83" s="940"/>
      <c r="D83" s="940"/>
      <c r="E83" s="940"/>
      <c r="F83" s="940"/>
      <c r="G83" s="940"/>
      <c r="H83" s="940"/>
      <c r="I83" s="940"/>
      <c r="J83" s="940"/>
      <c r="K83" s="940"/>
      <c r="L83" s="940"/>
      <c r="M83" s="940"/>
    </row>
    <row r="84" spans="1:16" x14ac:dyDescent="0.25">
      <c r="A84" s="941" t="s">
        <v>686</v>
      </c>
      <c r="B84" s="915"/>
      <c r="C84" s="916"/>
      <c r="D84" s="916"/>
      <c r="E84" s="917"/>
      <c r="F84" s="916"/>
      <c r="G84" s="916"/>
      <c r="H84" s="916"/>
      <c r="I84" s="916"/>
      <c r="J84" s="916"/>
      <c r="K84" s="916"/>
      <c r="L84" s="942">
        <f t="shared" ref="L84:L89" si="19">+J84+K84</f>
        <v>0</v>
      </c>
      <c r="M84" s="919" t="str">
        <f t="shared" ref="M84:M90" si="20">IF((C84&lt;&gt;0),ROUND((L84/C84)*100,1),"")</f>
        <v/>
      </c>
    </row>
    <row r="85" spans="1:16" x14ac:dyDescent="0.25">
      <c r="A85" s="943" t="s">
        <v>687</v>
      </c>
      <c r="B85" s="921">
        <v>315617750</v>
      </c>
      <c r="C85" s="927">
        <v>315617750</v>
      </c>
      <c r="D85" s="927">
        <v>210117859</v>
      </c>
      <c r="E85" s="927">
        <v>210117859</v>
      </c>
      <c r="F85" s="927">
        <v>62632578</v>
      </c>
      <c r="G85" s="927">
        <v>62632578</v>
      </c>
      <c r="H85" s="927"/>
      <c r="I85" s="927"/>
      <c r="J85" s="927">
        <v>210117859</v>
      </c>
      <c r="K85" s="927">
        <v>63662614</v>
      </c>
      <c r="L85" s="944">
        <f t="shared" si="19"/>
        <v>273780473</v>
      </c>
      <c r="M85" s="924">
        <f t="shared" si="20"/>
        <v>86.7</v>
      </c>
      <c r="O85" s="1034">
        <f>B85-D85-F85</f>
        <v>42867313</v>
      </c>
      <c r="P85" s="1034">
        <f>C85-E85-G85</f>
        <v>42867313</v>
      </c>
    </row>
    <row r="86" spans="1:16" x14ac:dyDescent="0.25">
      <c r="A86" s="943" t="s">
        <v>688</v>
      </c>
      <c r="B86" s="926">
        <v>34382250</v>
      </c>
      <c r="C86" s="927">
        <v>34382250</v>
      </c>
      <c r="D86" s="927">
        <v>77249563</v>
      </c>
      <c r="E86" s="927">
        <v>77249563</v>
      </c>
      <c r="F86" s="927"/>
      <c r="G86" s="927"/>
      <c r="H86" s="927"/>
      <c r="I86" s="927"/>
      <c r="J86" s="927">
        <v>77249565</v>
      </c>
      <c r="K86" s="927">
        <v>4660400</v>
      </c>
      <c r="L86" s="944">
        <f t="shared" si="19"/>
        <v>81909965</v>
      </c>
      <c r="M86" s="924">
        <f t="shared" si="20"/>
        <v>238.2</v>
      </c>
      <c r="O86" s="1034">
        <f>B86-D86-F86</f>
        <v>-42867313</v>
      </c>
      <c r="P86" s="1034">
        <f>C86-E86-G86</f>
        <v>-42867313</v>
      </c>
    </row>
    <row r="87" spans="1:16" x14ac:dyDescent="0.25">
      <c r="A87" s="943" t="s">
        <v>689</v>
      </c>
      <c r="B87" s="926"/>
      <c r="C87" s="927"/>
      <c r="D87" s="927"/>
      <c r="E87" s="927"/>
      <c r="F87" s="927"/>
      <c r="G87" s="927"/>
      <c r="H87" s="927"/>
      <c r="I87" s="927"/>
      <c r="J87" s="927"/>
      <c r="K87" s="927"/>
      <c r="L87" s="944">
        <f t="shared" si="19"/>
        <v>0</v>
      </c>
      <c r="M87" s="924" t="str">
        <f t="shared" si="20"/>
        <v/>
      </c>
    </row>
    <row r="88" spans="1:16" x14ac:dyDescent="0.25">
      <c r="A88" s="945" t="s">
        <v>262</v>
      </c>
      <c r="B88" s="926"/>
      <c r="C88" s="927"/>
      <c r="D88" s="927"/>
      <c r="E88" s="927"/>
      <c r="F88" s="927"/>
      <c r="G88" s="927"/>
      <c r="H88" s="927"/>
      <c r="I88" s="927"/>
      <c r="J88" s="927"/>
      <c r="K88" s="927"/>
      <c r="L88" s="944">
        <f t="shared" si="19"/>
        <v>0</v>
      </c>
      <c r="M88" s="924" t="str">
        <f t="shared" si="20"/>
        <v/>
      </c>
    </row>
    <row r="89" spans="1:16" ht="13.8" thickBot="1" x14ac:dyDescent="0.3">
      <c r="A89" s="946"/>
      <c r="B89" s="929"/>
      <c r="C89" s="930"/>
      <c r="D89" s="930"/>
      <c r="E89" s="930"/>
      <c r="F89" s="930"/>
      <c r="G89" s="930"/>
      <c r="H89" s="930"/>
      <c r="I89" s="930"/>
      <c r="J89" s="930"/>
      <c r="K89" s="930"/>
      <c r="L89" s="944">
        <f t="shared" si="19"/>
        <v>0</v>
      </c>
      <c r="M89" s="931" t="str">
        <f t="shared" si="20"/>
        <v/>
      </c>
      <c r="O89" s="1034">
        <f>SUM(O85:O88)</f>
        <v>0</v>
      </c>
      <c r="P89" s="1034">
        <f>SUM(P85:P88)</f>
        <v>0</v>
      </c>
    </row>
    <row r="90" spans="1:16" ht="13.8" thickBot="1" x14ac:dyDescent="0.3">
      <c r="A90" s="947" t="s">
        <v>486</v>
      </c>
      <c r="B90" s="933">
        <f t="shared" ref="B90:L90" si="21">SUM(B84:B89)</f>
        <v>350000000</v>
      </c>
      <c r="C90" s="933">
        <f t="shared" si="21"/>
        <v>350000000</v>
      </c>
      <c r="D90" s="933">
        <f t="shared" si="21"/>
        <v>287367422</v>
      </c>
      <c r="E90" s="933">
        <f t="shared" si="21"/>
        <v>287367422</v>
      </c>
      <c r="F90" s="933">
        <f t="shared" si="21"/>
        <v>62632578</v>
      </c>
      <c r="G90" s="933">
        <f t="shared" si="21"/>
        <v>62632578</v>
      </c>
      <c r="H90" s="933">
        <f t="shared" si="21"/>
        <v>0</v>
      </c>
      <c r="I90" s="933">
        <f t="shared" si="21"/>
        <v>0</v>
      </c>
      <c r="J90" s="933">
        <f t="shared" si="21"/>
        <v>287367424</v>
      </c>
      <c r="K90" s="933">
        <f t="shared" si="21"/>
        <v>68323014</v>
      </c>
      <c r="L90" s="933">
        <f t="shared" si="21"/>
        <v>355690438</v>
      </c>
      <c r="M90" s="934">
        <f t="shared" si="20"/>
        <v>101.6</v>
      </c>
      <c r="O90" s="1034">
        <f>SUM(D90,F90,H90)</f>
        <v>350000000</v>
      </c>
      <c r="P90" s="1034">
        <f>SUM(E90,G90,I90)</f>
        <v>350000000</v>
      </c>
    </row>
    <row r="91" spans="1:16" x14ac:dyDescent="0.25">
      <c r="A91" s="1159" t="s">
        <v>1599</v>
      </c>
      <c r="B91" s="1159"/>
      <c r="C91" s="1159"/>
      <c r="D91" s="1159"/>
      <c r="E91" s="1159"/>
      <c r="F91" s="1159"/>
      <c r="G91" s="1159"/>
      <c r="H91" s="1159"/>
      <c r="I91" s="1159"/>
      <c r="J91" s="1159"/>
      <c r="K91" s="1159"/>
      <c r="L91" s="1159"/>
      <c r="M91" s="1159"/>
    </row>
    <row r="92" spans="1:16" ht="5.25" customHeight="1" x14ac:dyDescent="0.25">
      <c r="A92" s="948"/>
      <c r="B92" s="948"/>
      <c r="C92" s="948"/>
      <c r="D92" s="948"/>
      <c r="E92" s="948"/>
      <c r="F92" s="948"/>
      <c r="G92" s="948"/>
      <c r="H92" s="948"/>
      <c r="I92" s="948"/>
      <c r="J92" s="948"/>
      <c r="K92" s="948"/>
      <c r="L92" s="948"/>
      <c r="M92" s="948"/>
    </row>
    <row r="93" spans="1:16" ht="15.6" x14ac:dyDescent="0.25">
      <c r="A93" s="1160" t="s">
        <v>1636</v>
      </c>
      <c r="B93" s="1160"/>
      <c r="C93" s="1160"/>
      <c r="D93" s="1160"/>
      <c r="E93" s="1160"/>
      <c r="F93" s="1160"/>
      <c r="G93" s="1160"/>
      <c r="H93" s="1160"/>
      <c r="I93" s="1160"/>
      <c r="J93" s="1160"/>
      <c r="K93" s="1160"/>
      <c r="L93" s="1160"/>
      <c r="M93" s="1160"/>
    </row>
    <row r="94" spans="1:16" ht="12" customHeight="1" thickBot="1" x14ac:dyDescent="0.3">
      <c r="A94" s="949"/>
      <c r="B94" s="949"/>
      <c r="C94" s="949"/>
      <c r="D94" s="949"/>
      <c r="E94" s="949"/>
      <c r="F94" s="949"/>
      <c r="G94" s="949"/>
      <c r="H94" s="949"/>
      <c r="I94" s="949"/>
      <c r="J94" s="949"/>
      <c r="K94" s="949"/>
      <c r="L94" s="1161">
        <f>M68</f>
        <v>0</v>
      </c>
      <c r="M94" s="1161"/>
    </row>
    <row r="95" spans="1:16" ht="21" thickBot="1" x14ac:dyDescent="0.3">
      <c r="A95" s="1162" t="s">
        <v>1600</v>
      </c>
      <c r="B95" s="1163"/>
      <c r="C95" s="1163"/>
      <c r="D95" s="1163"/>
      <c r="E95" s="1163"/>
      <c r="F95" s="1163"/>
      <c r="G95" s="1163"/>
      <c r="H95" s="1163"/>
      <c r="I95" s="1163"/>
      <c r="J95" s="1163"/>
      <c r="K95" s="950" t="s">
        <v>1601</v>
      </c>
      <c r="L95" s="950" t="s">
        <v>1602</v>
      </c>
      <c r="M95" s="950" t="s">
        <v>1585</v>
      </c>
    </row>
    <row r="96" spans="1:16" x14ac:dyDescent="0.25">
      <c r="A96" s="1164"/>
      <c r="B96" s="1165"/>
      <c r="C96" s="1165"/>
      <c r="D96" s="1165"/>
      <c r="E96" s="1165"/>
      <c r="F96" s="1165"/>
      <c r="G96" s="1165"/>
      <c r="H96" s="1165"/>
      <c r="I96" s="1165"/>
      <c r="J96" s="1165"/>
      <c r="K96" s="917"/>
      <c r="L96" s="951"/>
      <c r="M96" s="951"/>
    </row>
    <row r="97" spans="1:13" ht="13.8" thickBot="1" x14ac:dyDescent="0.3">
      <c r="A97" s="1166"/>
      <c r="B97" s="1167"/>
      <c r="C97" s="1167"/>
      <c r="D97" s="1167"/>
      <c r="E97" s="1167"/>
      <c r="F97" s="1167"/>
      <c r="G97" s="1167"/>
      <c r="H97" s="1167"/>
      <c r="I97" s="1167"/>
      <c r="J97" s="1167"/>
      <c r="K97" s="952"/>
      <c r="L97" s="930"/>
      <c r="M97" s="930"/>
    </row>
    <row r="98" spans="1:13" ht="13.8" thickBot="1" x14ac:dyDescent="0.3">
      <c r="A98" s="1168" t="s">
        <v>259</v>
      </c>
      <c r="B98" s="1169"/>
      <c r="C98" s="1169"/>
      <c r="D98" s="1169"/>
      <c r="E98" s="1169"/>
      <c r="F98" s="1169"/>
      <c r="G98" s="1169"/>
      <c r="H98" s="1169"/>
      <c r="I98" s="1169"/>
      <c r="J98" s="1169"/>
      <c r="K98" s="953">
        <f>SUM(K96:K97)</f>
        <v>0</v>
      </c>
      <c r="L98" s="953">
        <f>SUM(L96:L97)</f>
        <v>0</v>
      </c>
      <c r="M98" s="953">
        <f>SUM(M96:M97)</f>
        <v>0</v>
      </c>
    </row>
    <row r="100" spans="1:13" ht="15" customHeight="1" x14ac:dyDescent="0.25">
      <c r="A100" s="1179" t="s">
        <v>1582</v>
      </c>
      <c r="B100" s="1179"/>
      <c r="C100" s="1179"/>
      <c r="D100" s="1180" t="s">
        <v>1603</v>
      </c>
      <c r="E100" s="1180"/>
      <c r="F100" s="1180"/>
      <c r="G100" s="1180"/>
      <c r="H100" s="1180"/>
      <c r="I100" s="1180"/>
      <c r="J100" s="1180"/>
      <c r="K100" s="1180"/>
      <c r="L100" s="1180"/>
      <c r="M100" s="1180"/>
    </row>
    <row r="101" spans="1:13" ht="14.4" thickBot="1" x14ac:dyDescent="0.3">
      <c r="A101" s="880"/>
      <c r="B101" s="880"/>
      <c r="C101" s="880"/>
      <c r="D101" s="880"/>
      <c r="E101" s="880"/>
      <c r="F101" s="880"/>
      <c r="G101" s="880"/>
      <c r="H101" s="880"/>
      <c r="I101" s="880"/>
      <c r="J101" s="880"/>
      <c r="K101" s="880"/>
      <c r="L101" s="907"/>
      <c r="M101" s="908">
        <f>'[3]4.sz.mell.'!G101</f>
        <v>0</v>
      </c>
    </row>
    <row r="102" spans="1:13" ht="13.8" thickBot="1" x14ac:dyDescent="0.3">
      <c r="A102" s="1170" t="s">
        <v>675</v>
      </c>
      <c r="B102" s="1173" t="s">
        <v>1584</v>
      </c>
      <c r="C102" s="1173"/>
      <c r="D102" s="1173"/>
      <c r="E102" s="1173"/>
      <c r="F102" s="1173"/>
      <c r="G102" s="1173"/>
      <c r="H102" s="1173"/>
      <c r="I102" s="1173"/>
      <c r="J102" s="1174" t="s">
        <v>1585</v>
      </c>
      <c r="K102" s="1174"/>
      <c r="L102" s="1174"/>
      <c r="M102" s="1174"/>
    </row>
    <row r="103" spans="1:13" ht="15" customHeight="1" thickBot="1" x14ac:dyDescent="0.3">
      <c r="A103" s="1171"/>
      <c r="B103" s="1176" t="s">
        <v>1586</v>
      </c>
      <c r="C103" s="1177" t="s">
        <v>1587</v>
      </c>
      <c r="D103" s="1178" t="s">
        <v>1588</v>
      </c>
      <c r="E103" s="1178"/>
      <c r="F103" s="1178"/>
      <c r="G103" s="1178"/>
      <c r="H103" s="1178"/>
      <c r="I103" s="1178"/>
      <c r="J103" s="1175"/>
      <c r="K103" s="1175"/>
      <c r="L103" s="1175"/>
      <c r="M103" s="1175"/>
    </row>
    <row r="104" spans="1:13" ht="13.8" thickBot="1" x14ac:dyDescent="0.3">
      <c r="A104" s="1171"/>
      <c r="B104" s="1176"/>
      <c r="C104" s="1177"/>
      <c r="D104" s="909" t="s">
        <v>1586</v>
      </c>
      <c r="E104" s="909" t="s">
        <v>1587</v>
      </c>
      <c r="F104" s="909" t="s">
        <v>1586</v>
      </c>
      <c r="G104" s="909" t="s">
        <v>1587</v>
      </c>
      <c r="H104" s="909" t="s">
        <v>1586</v>
      </c>
      <c r="I104" s="909" t="s">
        <v>1587</v>
      </c>
      <c r="J104" s="1175"/>
      <c r="K104" s="1175"/>
      <c r="L104" s="1175"/>
      <c r="M104" s="1175"/>
    </row>
    <row r="105" spans="1:13" ht="31.2" thickBot="1" x14ac:dyDescent="0.3">
      <c r="A105" s="1172"/>
      <c r="B105" s="1177" t="s">
        <v>1589</v>
      </c>
      <c r="C105" s="1177"/>
      <c r="D105" s="1177" t="s">
        <v>1633</v>
      </c>
      <c r="E105" s="1177"/>
      <c r="F105" s="1177" t="s">
        <v>1634</v>
      </c>
      <c r="G105" s="1177"/>
      <c r="H105" s="1176" t="s">
        <v>1635</v>
      </c>
      <c r="I105" s="1176"/>
      <c r="J105" s="910" t="str">
        <f>+D105</f>
        <v>2018. előtt</v>
      </c>
      <c r="K105" s="909" t="str">
        <f>+F105</f>
        <v>2018. évi</v>
      </c>
      <c r="L105" s="910" t="s">
        <v>249</v>
      </c>
      <c r="M105" s="909" t="str">
        <f>+CONCATENATE("Teljesítés %-a ",LEFT([3]ÖSSZEFÜGGÉSEK!A103,4),". XII. 31-ig")</f>
        <v>Teljesítés %-a . XII. 31-ig</v>
      </c>
    </row>
    <row r="106" spans="1:13" ht="13.8" thickBot="1" x14ac:dyDescent="0.3">
      <c r="A106" s="911" t="s">
        <v>1497</v>
      </c>
      <c r="B106" s="910" t="s">
        <v>1389</v>
      </c>
      <c r="C106" s="910" t="s">
        <v>1390</v>
      </c>
      <c r="D106" s="912" t="s">
        <v>1391</v>
      </c>
      <c r="E106" s="909" t="s">
        <v>1590</v>
      </c>
      <c r="F106" s="909" t="s">
        <v>1591</v>
      </c>
      <c r="G106" s="909" t="s">
        <v>1592</v>
      </c>
      <c r="H106" s="910" t="s">
        <v>1593</v>
      </c>
      <c r="I106" s="912" t="s">
        <v>1594</v>
      </c>
      <c r="J106" s="912" t="s">
        <v>1595</v>
      </c>
      <c r="K106" s="912" t="s">
        <v>1596</v>
      </c>
      <c r="L106" s="912" t="s">
        <v>1597</v>
      </c>
      <c r="M106" s="913" t="s">
        <v>1598</v>
      </c>
    </row>
    <row r="107" spans="1:13" x14ac:dyDescent="0.25">
      <c r="A107" s="914" t="s">
        <v>678</v>
      </c>
      <c r="B107" s="915"/>
      <c r="C107" s="916"/>
      <c r="D107" s="916"/>
      <c r="E107" s="917"/>
      <c r="F107" s="916"/>
      <c r="G107" s="916"/>
      <c r="H107" s="916"/>
      <c r="I107" s="916"/>
      <c r="J107" s="916"/>
      <c r="K107" s="916"/>
      <c r="L107" s="918">
        <f t="shared" ref="L107:L113" si="22">+J107+K107</f>
        <v>0</v>
      </c>
      <c r="M107" s="919" t="str">
        <f>IF((C107&lt;&gt;0),ROUND((L107/C107)*100,1),"")</f>
        <v/>
      </c>
    </row>
    <row r="108" spans="1:13" x14ac:dyDescent="0.25">
      <c r="A108" s="920" t="s">
        <v>679</v>
      </c>
      <c r="B108" s="921"/>
      <c r="C108" s="922"/>
      <c r="D108" s="922"/>
      <c r="E108" s="922"/>
      <c r="F108" s="922"/>
      <c r="G108" s="922"/>
      <c r="H108" s="922"/>
      <c r="I108" s="922"/>
      <c r="J108" s="922"/>
      <c r="K108" s="922"/>
      <c r="L108" s="923">
        <f t="shared" si="22"/>
        <v>0</v>
      </c>
      <c r="M108" s="924" t="str">
        <f t="shared" ref="M108:M113" si="23">IF((C108&lt;&gt;0),ROUND((L108/C108)*100,1),"")</f>
        <v/>
      </c>
    </row>
    <row r="109" spans="1:13" x14ac:dyDescent="0.25">
      <c r="A109" s="925" t="s">
        <v>680</v>
      </c>
      <c r="B109" s="926">
        <v>450000000</v>
      </c>
      <c r="C109" s="927">
        <v>450000000</v>
      </c>
      <c r="D109" s="927">
        <v>28139237</v>
      </c>
      <c r="E109" s="927">
        <v>28139237</v>
      </c>
      <c r="F109" s="927"/>
      <c r="G109" s="927"/>
      <c r="H109" s="927">
        <v>421860763</v>
      </c>
      <c r="I109" s="927">
        <v>421860763</v>
      </c>
      <c r="J109" s="927">
        <v>28139237</v>
      </c>
      <c r="K109" s="927"/>
      <c r="L109" s="923">
        <f t="shared" si="22"/>
        <v>28139237</v>
      </c>
      <c r="M109" s="924">
        <f t="shared" si="23"/>
        <v>6.3</v>
      </c>
    </row>
    <row r="110" spans="1:13" x14ac:dyDescent="0.25">
      <c r="A110" s="925" t="s">
        <v>681</v>
      </c>
      <c r="B110" s="926"/>
      <c r="C110" s="927"/>
      <c r="D110" s="927"/>
      <c r="E110" s="927"/>
      <c r="F110" s="927"/>
      <c r="G110" s="927"/>
      <c r="H110" s="927"/>
      <c r="I110" s="927"/>
      <c r="J110" s="927"/>
      <c r="K110" s="927"/>
      <c r="L110" s="923">
        <f t="shared" si="22"/>
        <v>0</v>
      </c>
      <c r="M110" s="924" t="str">
        <f t="shared" si="23"/>
        <v/>
      </c>
    </row>
    <row r="111" spans="1:13" x14ac:dyDescent="0.25">
      <c r="A111" s="925" t="s">
        <v>682</v>
      </c>
      <c r="B111" s="926"/>
      <c r="C111" s="927"/>
      <c r="D111" s="927"/>
      <c r="E111" s="927"/>
      <c r="F111" s="927"/>
      <c r="G111" s="927"/>
      <c r="H111" s="927"/>
      <c r="I111" s="927"/>
      <c r="J111" s="927"/>
      <c r="K111" s="927"/>
      <c r="L111" s="923">
        <f t="shared" si="22"/>
        <v>0</v>
      </c>
      <c r="M111" s="924" t="str">
        <f t="shared" si="23"/>
        <v/>
      </c>
    </row>
    <row r="112" spans="1:13" x14ac:dyDescent="0.25">
      <c r="A112" s="925" t="s">
        <v>683</v>
      </c>
      <c r="B112" s="926"/>
      <c r="C112" s="927"/>
      <c r="D112" s="927"/>
      <c r="E112" s="927"/>
      <c r="F112" s="927"/>
      <c r="G112" s="927"/>
      <c r="H112" s="927"/>
      <c r="I112" s="927"/>
      <c r="J112" s="927"/>
      <c r="K112" s="927"/>
      <c r="L112" s="923">
        <f t="shared" si="22"/>
        <v>0</v>
      </c>
      <c r="M112" s="924" t="str">
        <f t="shared" si="23"/>
        <v/>
      </c>
    </row>
    <row r="113" spans="1:16" ht="15" customHeight="1" thickBot="1" x14ac:dyDescent="0.3">
      <c r="A113" s="928"/>
      <c r="B113" s="929"/>
      <c r="C113" s="930"/>
      <c r="D113" s="930"/>
      <c r="E113" s="930"/>
      <c r="F113" s="930"/>
      <c r="G113" s="930"/>
      <c r="H113" s="930"/>
      <c r="I113" s="930"/>
      <c r="J113" s="930"/>
      <c r="K113" s="930"/>
      <c r="L113" s="923">
        <f t="shared" si="22"/>
        <v>0</v>
      </c>
      <c r="M113" s="931" t="str">
        <f t="shared" si="23"/>
        <v/>
      </c>
    </row>
    <row r="114" spans="1:16" ht="13.8" thickBot="1" x14ac:dyDescent="0.3">
      <c r="A114" s="932" t="s">
        <v>684</v>
      </c>
      <c r="B114" s="933">
        <f>B107+SUM(B109:B113)</f>
        <v>450000000</v>
      </c>
      <c r="C114" s="933">
        <f t="shared" ref="C114:L114" si="24">C107+SUM(C109:C113)</f>
        <v>450000000</v>
      </c>
      <c r="D114" s="933">
        <f t="shared" si="24"/>
        <v>28139237</v>
      </c>
      <c r="E114" s="933">
        <f t="shared" si="24"/>
        <v>28139237</v>
      </c>
      <c r="F114" s="933">
        <f t="shared" si="24"/>
        <v>0</v>
      </c>
      <c r="G114" s="933">
        <f t="shared" si="24"/>
        <v>0</v>
      </c>
      <c r="H114" s="933">
        <f t="shared" si="24"/>
        <v>421860763</v>
      </c>
      <c r="I114" s="933">
        <f t="shared" si="24"/>
        <v>421860763</v>
      </c>
      <c r="J114" s="933">
        <f t="shared" si="24"/>
        <v>28139237</v>
      </c>
      <c r="K114" s="933">
        <f t="shared" si="24"/>
        <v>0</v>
      </c>
      <c r="L114" s="933">
        <f t="shared" si="24"/>
        <v>28139237</v>
      </c>
      <c r="M114" s="934">
        <f>IF((C114&lt;&gt;0),ROUND((L114/C114)*100,1),"")</f>
        <v>6.3</v>
      </c>
    </row>
    <row r="115" spans="1:16" x14ac:dyDescent="0.25">
      <c r="A115" s="935"/>
      <c r="B115" s="936"/>
      <c r="C115" s="937"/>
      <c r="D115" s="937"/>
      <c r="E115" s="937"/>
      <c r="F115" s="937"/>
      <c r="G115" s="937"/>
      <c r="H115" s="937"/>
      <c r="I115" s="937"/>
      <c r="J115" s="937"/>
      <c r="K115" s="937"/>
      <c r="L115" s="937"/>
      <c r="M115" s="937"/>
    </row>
    <row r="116" spans="1:16" ht="13.8" thickBot="1" x14ac:dyDescent="0.3">
      <c r="A116" s="938" t="s">
        <v>685</v>
      </c>
      <c r="B116" s="939"/>
      <c r="C116" s="940"/>
      <c r="D116" s="940"/>
      <c r="E116" s="940"/>
      <c r="F116" s="940"/>
      <c r="G116" s="940"/>
      <c r="H116" s="940"/>
      <c r="I116" s="940"/>
      <c r="J116" s="940"/>
      <c r="K116" s="940"/>
      <c r="L116" s="940"/>
      <c r="M116" s="940"/>
    </row>
    <row r="117" spans="1:16" x14ac:dyDescent="0.25">
      <c r="A117" s="941" t="s">
        <v>686</v>
      </c>
      <c r="B117" s="915"/>
      <c r="C117" s="916"/>
      <c r="D117" s="916"/>
      <c r="E117" s="917"/>
      <c r="F117" s="916"/>
      <c r="G117" s="916"/>
      <c r="H117" s="916"/>
      <c r="I117" s="916"/>
      <c r="J117" s="916"/>
      <c r="K117" s="916"/>
      <c r="L117" s="942">
        <f t="shared" ref="L117:L122" si="25">+J117+K117</f>
        <v>0</v>
      </c>
      <c r="M117" s="919" t="str">
        <f t="shared" ref="M117:M123" si="26">IF((C117&lt;&gt;0),ROUND((L117/C117)*100,1),"")</f>
        <v/>
      </c>
    </row>
    <row r="118" spans="1:16" x14ac:dyDescent="0.25">
      <c r="A118" s="943" t="s">
        <v>687</v>
      </c>
      <c r="B118" s="921">
        <v>409001414</v>
      </c>
      <c r="C118" s="927">
        <v>409001414</v>
      </c>
      <c r="D118" s="927"/>
      <c r="E118" s="927"/>
      <c r="F118" s="927"/>
      <c r="G118" s="927"/>
      <c r="H118" s="927">
        <v>409001414</v>
      </c>
      <c r="I118" s="927">
        <v>409001414</v>
      </c>
      <c r="J118" s="927"/>
      <c r="K118" s="927">
        <v>8864600</v>
      </c>
      <c r="L118" s="944">
        <f t="shared" si="25"/>
        <v>8864600</v>
      </c>
      <c r="M118" s="924">
        <f t="shared" si="26"/>
        <v>2.2000000000000002</v>
      </c>
    </row>
    <row r="119" spans="1:16" x14ac:dyDescent="0.25">
      <c r="A119" s="943" t="s">
        <v>688</v>
      </c>
      <c r="B119" s="926">
        <v>40998586</v>
      </c>
      <c r="C119" s="927">
        <v>40998586</v>
      </c>
      <c r="D119" s="927">
        <v>13217579</v>
      </c>
      <c r="E119" s="927">
        <v>13217579</v>
      </c>
      <c r="F119" s="927"/>
      <c r="G119" s="927"/>
      <c r="H119" s="927">
        <v>27781007</v>
      </c>
      <c r="I119" s="927">
        <v>27781007</v>
      </c>
      <c r="J119" s="927">
        <v>13217579</v>
      </c>
      <c r="K119" s="927">
        <v>2830319</v>
      </c>
      <c r="L119" s="944">
        <f t="shared" si="25"/>
        <v>16047898</v>
      </c>
      <c r="M119" s="924">
        <f t="shared" si="26"/>
        <v>39.1</v>
      </c>
    </row>
    <row r="120" spans="1:16" x14ac:dyDescent="0.25">
      <c r="A120" s="943" t="s">
        <v>689</v>
      </c>
      <c r="B120" s="926"/>
      <c r="C120" s="927"/>
      <c r="D120" s="927"/>
      <c r="E120" s="927"/>
      <c r="F120" s="927"/>
      <c r="G120" s="927"/>
      <c r="H120" s="927"/>
      <c r="I120" s="927"/>
      <c r="J120" s="927"/>
      <c r="K120" s="927"/>
      <c r="L120" s="944">
        <f t="shared" si="25"/>
        <v>0</v>
      </c>
      <c r="M120" s="924" t="str">
        <f t="shared" si="26"/>
        <v/>
      </c>
    </row>
    <row r="121" spans="1:16" x14ac:dyDescent="0.25">
      <c r="A121" s="945" t="s">
        <v>262</v>
      </c>
      <c r="B121" s="926"/>
      <c r="C121" s="927"/>
      <c r="D121" s="927"/>
      <c r="E121" s="927"/>
      <c r="F121" s="927"/>
      <c r="G121" s="927"/>
      <c r="H121" s="927"/>
      <c r="I121" s="927"/>
      <c r="J121" s="927"/>
      <c r="K121" s="927"/>
      <c r="L121" s="944">
        <f t="shared" si="25"/>
        <v>0</v>
      </c>
      <c r="M121" s="924" t="str">
        <f t="shared" si="26"/>
        <v/>
      </c>
    </row>
    <row r="122" spans="1:16" ht="13.8" thickBot="1" x14ac:dyDescent="0.3">
      <c r="A122" s="946"/>
      <c r="B122" s="929"/>
      <c r="C122" s="930"/>
      <c r="D122" s="930"/>
      <c r="E122" s="930"/>
      <c r="F122" s="930"/>
      <c r="G122" s="930"/>
      <c r="H122" s="930"/>
      <c r="I122" s="930"/>
      <c r="J122" s="930"/>
      <c r="K122" s="930"/>
      <c r="L122" s="944">
        <f t="shared" si="25"/>
        <v>0</v>
      </c>
      <c r="M122" s="931" t="str">
        <f t="shared" si="26"/>
        <v/>
      </c>
    </row>
    <row r="123" spans="1:16" ht="13.8" thickBot="1" x14ac:dyDescent="0.3">
      <c r="A123" s="947" t="s">
        <v>486</v>
      </c>
      <c r="B123" s="933">
        <f t="shared" ref="B123:L123" si="27">SUM(B117:B122)</f>
        <v>450000000</v>
      </c>
      <c r="C123" s="933">
        <f t="shared" si="27"/>
        <v>450000000</v>
      </c>
      <c r="D123" s="933">
        <f t="shared" si="27"/>
        <v>13217579</v>
      </c>
      <c r="E123" s="933">
        <f t="shared" si="27"/>
        <v>13217579</v>
      </c>
      <c r="F123" s="933">
        <f t="shared" si="27"/>
        <v>0</v>
      </c>
      <c r="G123" s="933">
        <f t="shared" si="27"/>
        <v>0</v>
      </c>
      <c r="H123" s="933">
        <f t="shared" si="27"/>
        <v>436782421</v>
      </c>
      <c r="I123" s="933">
        <f t="shared" si="27"/>
        <v>436782421</v>
      </c>
      <c r="J123" s="933">
        <f t="shared" si="27"/>
        <v>13217579</v>
      </c>
      <c r="K123" s="933">
        <f t="shared" si="27"/>
        <v>11694919</v>
      </c>
      <c r="L123" s="933">
        <f t="shared" si="27"/>
        <v>24912498</v>
      </c>
      <c r="M123" s="934">
        <f t="shared" si="26"/>
        <v>5.5</v>
      </c>
      <c r="O123" s="1034">
        <f>SUM(D123,F123,H123)</f>
        <v>450000000</v>
      </c>
      <c r="P123" s="1034">
        <f>SUM(E123,G123,I123)</f>
        <v>450000000</v>
      </c>
    </row>
    <row r="124" spans="1:16" x14ac:dyDescent="0.25">
      <c r="A124" s="1159" t="s">
        <v>1599</v>
      </c>
      <c r="B124" s="1159"/>
      <c r="C124" s="1159"/>
      <c r="D124" s="1159"/>
      <c r="E124" s="1159"/>
      <c r="F124" s="1159"/>
      <c r="G124" s="1159"/>
      <c r="H124" s="1159"/>
      <c r="I124" s="1159"/>
      <c r="J124" s="1159"/>
      <c r="K124" s="1159"/>
      <c r="L124" s="1159"/>
      <c r="M124" s="1159"/>
    </row>
    <row r="125" spans="1:16" ht="5.25" customHeight="1" x14ac:dyDescent="0.25">
      <c r="A125" s="948"/>
      <c r="B125" s="948"/>
      <c r="C125" s="948"/>
      <c r="D125" s="948"/>
      <c r="E125" s="948"/>
      <c r="F125" s="948"/>
      <c r="G125" s="948"/>
      <c r="H125" s="948"/>
      <c r="I125" s="948"/>
      <c r="J125" s="948"/>
      <c r="K125" s="948"/>
      <c r="L125" s="948"/>
      <c r="M125" s="948"/>
    </row>
    <row r="126" spans="1:16" ht="15.6" x14ac:dyDescent="0.25">
      <c r="A126" s="1160" t="s">
        <v>1636</v>
      </c>
      <c r="B126" s="1160"/>
      <c r="C126" s="1160"/>
      <c r="D126" s="1160"/>
      <c r="E126" s="1160"/>
      <c r="F126" s="1160"/>
      <c r="G126" s="1160"/>
      <c r="H126" s="1160"/>
      <c r="I126" s="1160"/>
      <c r="J126" s="1160"/>
      <c r="K126" s="1160"/>
      <c r="L126" s="1160"/>
      <c r="M126" s="1160"/>
    </row>
    <row r="127" spans="1:16" ht="12" customHeight="1" thickBot="1" x14ac:dyDescent="0.3">
      <c r="A127" s="949"/>
      <c r="B127" s="949"/>
      <c r="C127" s="949"/>
      <c r="D127" s="949"/>
      <c r="E127" s="949"/>
      <c r="F127" s="949"/>
      <c r="G127" s="949"/>
      <c r="H127" s="949"/>
      <c r="I127" s="949"/>
      <c r="J127" s="949"/>
      <c r="K127" s="949"/>
      <c r="L127" s="1161">
        <f>M101</f>
        <v>0</v>
      </c>
      <c r="M127" s="1161"/>
    </row>
    <row r="128" spans="1:16" ht="21" thickBot="1" x14ac:dyDescent="0.3">
      <c r="A128" s="1162" t="s">
        <v>1600</v>
      </c>
      <c r="B128" s="1163"/>
      <c r="C128" s="1163"/>
      <c r="D128" s="1163"/>
      <c r="E128" s="1163"/>
      <c r="F128" s="1163"/>
      <c r="G128" s="1163"/>
      <c r="H128" s="1163"/>
      <c r="I128" s="1163"/>
      <c r="J128" s="1163"/>
      <c r="K128" s="950" t="s">
        <v>1601</v>
      </c>
      <c r="L128" s="950" t="s">
        <v>1602</v>
      </c>
      <c r="M128" s="950" t="s">
        <v>1585</v>
      </c>
    </row>
    <row r="129" spans="1:13" x14ac:dyDescent="0.25">
      <c r="A129" s="1164"/>
      <c r="B129" s="1165"/>
      <c r="C129" s="1165"/>
      <c r="D129" s="1165"/>
      <c r="E129" s="1165"/>
      <c r="F129" s="1165"/>
      <c r="G129" s="1165"/>
      <c r="H129" s="1165"/>
      <c r="I129" s="1165"/>
      <c r="J129" s="1165"/>
      <c r="K129" s="917"/>
      <c r="L129" s="951"/>
      <c r="M129" s="951"/>
    </row>
    <row r="130" spans="1:13" ht="13.8" thickBot="1" x14ac:dyDescent="0.3">
      <c r="A130" s="1166"/>
      <c r="B130" s="1167"/>
      <c r="C130" s="1167"/>
      <c r="D130" s="1167"/>
      <c r="E130" s="1167"/>
      <c r="F130" s="1167"/>
      <c r="G130" s="1167"/>
      <c r="H130" s="1167"/>
      <c r="I130" s="1167"/>
      <c r="J130" s="1167"/>
      <c r="K130" s="952"/>
      <c r="L130" s="930"/>
      <c r="M130" s="930"/>
    </row>
    <row r="131" spans="1:13" ht="13.8" thickBot="1" x14ac:dyDescent="0.3">
      <c r="A131" s="1168" t="s">
        <v>259</v>
      </c>
      <c r="B131" s="1169"/>
      <c r="C131" s="1169"/>
      <c r="D131" s="1169"/>
      <c r="E131" s="1169"/>
      <c r="F131" s="1169"/>
      <c r="G131" s="1169"/>
      <c r="H131" s="1169"/>
      <c r="I131" s="1169"/>
      <c r="J131" s="1169"/>
      <c r="K131" s="953">
        <f>SUM(K129:K130)</f>
        <v>0</v>
      </c>
      <c r="L131" s="953">
        <f>SUM(L129:L130)</f>
        <v>0</v>
      </c>
      <c r="M131" s="953">
        <f>SUM(M129:M130)</f>
        <v>0</v>
      </c>
    </row>
    <row r="133" spans="1:13" ht="15" customHeight="1" x14ac:dyDescent="0.25">
      <c r="A133" s="1179" t="s">
        <v>1582</v>
      </c>
      <c r="B133" s="1179"/>
      <c r="C133" s="1179"/>
      <c r="D133" s="1180" t="s">
        <v>1261</v>
      </c>
      <c r="E133" s="1180"/>
      <c r="F133" s="1180"/>
      <c r="G133" s="1180"/>
      <c r="H133" s="1180"/>
      <c r="I133" s="1180"/>
      <c r="J133" s="1180"/>
      <c r="K133" s="1180"/>
      <c r="L133" s="1180"/>
      <c r="M133" s="1180"/>
    </row>
    <row r="134" spans="1:13" ht="14.4" thickBot="1" x14ac:dyDescent="0.3">
      <c r="A134" s="880"/>
      <c r="B134" s="880"/>
      <c r="C134" s="880"/>
      <c r="D134" s="880"/>
      <c r="E134" s="880"/>
      <c r="F134" s="880"/>
      <c r="G134" s="880"/>
      <c r="H134" s="880"/>
      <c r="I134" s="880"/>
      <c r="J134" s="880"/>
      <c r="K134" s="880"/>
      <c r="L134" s="907"/>
      <c r="M134" s="908">
        <f>'[3]4.sz.mell.'!G134</f>
        <v>0</v>
      </c>
    </row>
    <row r="135" spans="1:13" ht="13.8" thickBot="1" x14ac:dyDescent="0.3">
      <c r="A135" s="1170" t="s">
        <v>675</v>
      </c>
      <c r="B135" s="1173" t="s">
        <v>1584</v>
      </c>
      <c r="C135" s="1173"/>
      <c r="D135" s="1173"/>
      <c r="E135" s="1173"/>
      <c r="F135" s="1173"/>
      <c r="G135" s="1173"/>
      <c r="H135" s="1173"/>
      <c r="I135" s="1173"/>
      <c r="J135" s="1174" t="s">
        <v>1585</v>
      </c>
      <c r="K135" s="1174"/>
      <c r="L135" s="1174"/>
      <c r="M135" s="1174"/>
    </row>
    <row r="136" spans="1:13" ht="15" customHeight="1" thickBot="1" x14ac:dyDescent="0.3">
      <c r="A136" s="1171"/>
      <c r="B136" s="1176" t="s">
        <v>1586</v>
      </c>
      <c r="C136" s="1177" t="s">
        <v>1587</v>
      </c>
      <c r="D136" s="1178" t="s">
        <v>1588</v>
      </c>
      <c r="E136" s="1178"/>
      <c r="F136" s="1178"/>
      <c r="G136" s="1178"/>
      <c r="H136" s="1178"/>
      <c r="I136" s="1178"/>
      <c r="J136" s="1175"/>
      <c r="K136" s="1175"/>
      <c r="L136" s="1175"/>
      <c r="M136" s="1175"/>
    </row>
    <row r="137" spans="1:13" ht="13.8" thickBot="1" x14ac:dyDescent="0.3">
      <c r="A137" s="1171"/>
      <c r="B137" s="1176"/>
      <c r="C137" s="1177"/>
      <c r="D137" s="909" t="s">
        <v>1586</v>
      </c>
      <c r="E137" s="909" t="s">
        <v>1587</v>
      </c>
      <c r="F137" s="909" t="s">
        <v>1586</v>
      </c>
      <c r="G137" s="909" t="s">
        <v>1587</v>
      </c>
      <c r="H137" s="909" t="s">
        <v>1586</v>
      </c>
      <c r="I137" s="909" t="s">
        <v>1587</v>
      </c>
      <c r="J137" s="1175"/>
      <c r="K137" s="1175"/>
      <c r="L137" s="1175"/>
      <c r="M137" s="1175"/>
    </row>
    <row r="138" spans="1:13" ht="31.2" thickBot="1" x14ac:dyDescent="0.3">
      <c r="A138" s="1172"/>
      <c r="B138" s="1177" t="s">
        <v>1589</v>
      </c>
      <c r="C138" s="1177"/>
      <c r="D138" s="1177" t="s">
        <v>1633</v>
      </c>
      <c r="E138" s="1177"/>
      <c r="F138" s="1177" t="s">
        <v>1634</v>
      </c>
      <c r="G138" s="1177"/>
      <c r="H138" s="1176" t="s">
        <v>1635</v>
      </c>
      <c r="I138" s="1176"/>
      <c r="J138" s="910" t="str">
        <f>+D138</f>
        <v>2018. előtt</v>
      </c>
      <c r="K138" s="909" t="str">
        <f>+F138</f>
        <v>2018. évi</v>
      </c>
      <c r="L138" s="910" t="s">
        <v>249</v>
      </c>
      <c r="M138" s="909" t="str">
        <f>+CONCATENATE("Teljesítés %-a ",LEFT([3]ÖSSZEFÜGGÉSEK!A136,4),". XII. 31-ig")</f>
        <v>Teljesítés %-a . XII. 31-ig</v>
      </c>
    </row>
    <row r="139" spans="1:13" ht="13.8" thickBot="1" x14ac:dyDescent="0.3">
      <c r="A139" s="911" t="s">
        <v>1497</v>
      </c>
      <c r="B139" s="910" t="s">
        <v>1389</v>
      </c>
      <c r="C139" s="910" t="s">
        <v>1390</v>
      </c>
      <c r="D139" s="912" t="s">
        <v>1391</v>
      </c>
      <c r="E139" s="909" t="s">
        <v>1590</v>
      </c>
      <c r="F139" s="909" t="s">
        <v>1591</v>
      </c>
      <c r="G139" s="909" t="s">
        <v>1592</v>
      </c>
      <c r="H139" s="910" t="s">
        <v>1593</v>
      </c>
      <c r="I139" s="912" t="s">
        <v>1594</v>
      </c>
      <c r="J139" s="912" t="s">
        <v>1595</v>
      </c>
      <c r="K139" s="912" t="s">
        <v>1596</v>
      </c>
      <c r="L139" s="912" t="s">
        <v>1597</v>
      </c>
      <c r="M139" s="913" t="s">
        <v>1598</v>
      </c>
    </row>
    <row r="140" spans="1:13" x14ac:dyDescent="0.25">
      <c r="A140" s="914" t="s">
        <v>678</v>
      </c>
      <c r="B140" s="915">
        <f>SUM(D140,F140,H140)</f>
        <v>0</v>
      </c>
      <c r="C140" s="915">
        <f>SUM(E140,G140,I140)</f>
        <v>0</v>
      </c>
      <c r="D140" s="916"/>
      <c r="E140" s="917"/>
      <c r="F140" s="916"/>
      <c r="G140" s="916"/>
      <c r="H140" s="916"/>
      <c r="I140" s="916"/>
      <c r="J140" s="916"/>
      <c r="K140" s="916"/>
      <c r="L140" s="918">
        <f t="shared" ref="L140:L146" si="28">+J140+K140</f>
        <v>0</v>
      </c>
      <c r="M140" s="919" t="str">
        <f>IF((C140&lt;&gt;0),ROUND((L140/C140)*100,1),"")</f>
        <v/>
      </c>
    </row>
    <row r="141" spans="1:13" x14ac:dyDescent="0.25">
      <c r="A141" s="920" t="s">
        <v>679</v>
      </c>
      <c r="B141" s="954">
        <f t="shared" ref="B141:C146" si="29">SUM(D141,F141,H141)</f>
        <v>0</v>
      </c>
      <c r="C141" s="955">
        <f t="shared" si="29"/>
        <v>0</v>
      </c>
      <c r="D141" s="922"/>
      <c r="E141" s="922"/>
      <c r="F141" s="922"/>
      <c r="G141" s="922"/>
      <c r="H141" s="922"/>
      <c r="I141" s="922"/>
      <c r="J141" s="922"/>
      <c r="K141" s="922"/>
      <c r="L141" s="923">
        <f t="shared" si="28"/>
        <v>0</v>
      </c>
      <c r="M141" s="924" t="str">
        <f t="shared" ref="M141:M146" si="30">IF((C141&lt;&gt;0),ROUND((L141/C141)*100,1),"")</f>
        <v/>
      </c>
    </row>
    <row r="142" spans="1:13" x14ac:dyDescent="0.25">
      <c r="A142" s="925" t="s">
        <v>680</v>
      </c>
      <c r="B142" s="956">
        <f t="shared" si="29"/>
        <v>205000000</v>
      </c>
      <c r="C142" s="957">
        <f t="shared" si="29"/>
        <v>205000000</v>
      </c>
      <c r="D142" s="927">
        <v>192923033</v>
      </c>
      <c r="E142" s="927">
        <v>192923033</v>
      </c>
      <c r="F142" s="927"/>
      <c r="G142" s="927"/>
      <c r="H142" s="927">
        <v>12076967</v>
      </c>
      <c r="I142" s="927">
        <v>12076967</v>
      </c>
      <c r="J142" s="927">
        <v>0</v>
      </c>
      <c r="K142" s="927">
        <v>192923033</v>
      </c>
      <c r="L142" s="923">
        <f t="shared" si="28"/>
        <v>192923033</v>
      </c>
      <c r="M142" s="924">
        <f t="shared" si="30"/>
        <v>94.1</v>
      </c>
    </row>
    <row r="143" spans="1:13" x14ac:dyDescent="0.25">
      <c r="A143" s="925" t="s">
        <v>681</v>
      </c>
      <c r="B143" s="956">
        <f t="shared" si="29"/>
        <v>0</v>
      </c>
      <c r="C143" s="957">
        <f t="shared" si="29"/>
        <v>0</v>
      </c>
      <c r="D143" s="927"/>
      <c r="E143" s="927"/>
      <c r="F143" s="927"/>
      <c r="G143" s="927"/>
      <c r="H143" s="927"/>
      <c r="I143" s="927"/>
      <c r="J143" s="927"/>
      <c r="K143" s="927"/>
      <c r="L143" s="923">
        <f t="shared" si="28"/>
        <v>0</v>
      </c>
      <c r="M143" s="924" t="str">
        <f t="shared" si="30"/>
        <v/>
      </c>
    </row>
    <row r="144" spans="1:13" x14ac:dyDescent="0.25">
      <c r="A144" s="925" t="s">
        <v>682</v>
      </c>
      <c r="B144" s="956">
        <f t="shared" si="29"/>
        <v>0</v>
      </c>
      <c r="C144" s="957">
        <f t="shared" si="29"/>
        <v>0</v>
      </c>
      <c r="D144" s="927"/>
      <c r="E144" s="927"/>
      <c r="F144" s="927"/>
      <c r="G144" s="927"/>
      <c r="H144" s="927"/>
      <c r="I144" s="927"/>
      <c r="J144" s="927"/>
      <c r="K144" s="927"/>
      <c r="L144" s="923">
        <f t="shared" si="28"/>
        <v>0</v>
      </c>
      <c r="M144" s="924" t="str">
        <f t="shared" si="30"/>
        <v/>
      </c>
    </row>
    <row r="145" spans="1:16" x14ac:dyDescent="0.25">
      <c r="A145" s="925" t="s">
        <v>683</v>
      </c>
      <c r="B145" s="956">
        <f t="shared" si="29"/>
        <v>0</v>
      </c>
      <c r="C145" s="957">
        <f t="shared" si="29"/>
        <v>0</v>
      </c>
      <c r="D145" s="927"/>
      <c r="E145" s="927"/>
      <c r="F145" s="927"/>
      <c r="G145" s="927"/>
      <c r="H145" s="927"/>
      <c r="I145" s="927"/>
      <c r="J145" s="927"/>
      <c r="K145" s="927"/>
      <c r="L145" s="923">
        <f t="shared" si="28"/>
        <v>0</v>
      </c>
      <c r="M145" s="924" t="str">
        <f t="shared" si="30"/>
        <v/>
      </c>
    </row>
    <row r="146" spans="1:16" ht="15" customHeight="1" thickBot="1" x14ac:dyDescent="0.3">
      <c r="A146" s="928"/>
      <c r="B146" s="958">
        <f t="shared" si="29"/>
        <v>0</v>
      </c>
      <c r="C146" s="959">
        <f t="shared" si="29"/>
        <v>0</v>
      </c>
      <c r="D146" s="930"/>
      <c r="E146" s="930"/>
      <c r="F146" s="930"/>
      <c r="G146" s="930"/>
      <c r="H146" s="930"/>
      <c r="I146" s="930"/>
      <c r="J146" s="930"/>
      <c r="K146" s="930"/>
      <c r="L146" s="923">
        <f t="shared" si="28"/>
        <v>0</v>
      </c>
      <c r="M146" s="931" t="str">
        <f t="shared" si="30"/>
        <v/>
      </c>
    </row>
    <row r="147" spans="1:16" ht="13.8" thickBot="1" x14ac:dyDescent="0.3">
      <c r="A147" s="932" t="s">
        <v>684</v>
      </c>
      <c r="B147" s="933">
        <f>B140+SUM(B142:B146)</f>
        <v>205000000</v>
      </c>
      <c r="C147" s="933">
        <f t="shared" ref="C147:L147" si="31">C140+SUM(C142:C146)</f>
        <v>205000000</v>
      </c>
      <c r="D147" s="933">
        <f t="shared" si="31"/>
        <v>192923033</v>
      </c>
      <c r="E147" s="933">
        <f t="shared" si="31"/>
        <v>192923033</v>
      </c>
      <c r="F147" s="933">
        <f t="shared" si="31"/>
        <v>0</v>
      </c>
      <c r="G147" s="933">
        <f t="shared" si="31"/>
        <v>0</v>
      </c>
      <c r="H147" s="933">
        <f t="shared" si="31"/>
        <v>12076967</v>
      </c>
      <c r="I147" s="933">
        <f t="shared" si="31"/>
        <v>12076967</v>
      </c>
      <c r="J147" s="933">
        <f t="shared" si="31"/>
        <v>0</v>
      </c>
      <c r="K147" s="933">
        <f t="shared" si="31"/>
        <v>192923033</v>
      </c>
      <c r="L147" s="933">
        <f t="shared" si="31"/>
        <v>192923033</v>
      </c>
      <c r="M147" s="934">
        <f>IF((C147&lt;&gt;0),ROUND((L147/C147)*100,1),"")</f>
        <v>94.1</v>
      </c>
    </row>
    <row r="148" spans="1:16" x14ac:dyDescent="0.25">
      <c r="A148" s="935"/>
      <c r="B148" s="936"/>
      <c r="C148" s="937"/>
      <c r="D148" s="937"/>
      <c r="E148" s="937"/>
      <c r="F148" s="937"/>
      <c r="G148" s="937"/>
      <c r="H148" s="937"/>
      <c r="I148" s="937"/>
      <c r="J148" s="937"/>
      <c r="K148" s="937"/>
      <c r="L148" s="937"/>
      <c r="M148" s="937"/>
    </row>
    <row r="149" spans="1:16" ht="13.8" thickBot="1" x14ac:dyDescent="0.3">
      <c r="A149" s="938" t="s">
        <v>685</v>
      </c>
      <c r="B149" s="939"/>
      <c r="C149" s="940"/>
      <c r="D149" s="940"/>
      <c r="E149" s="940"/>
      <c r="F149" s="940"/>
      <c r="G149" s="940"/>
      <c r="H149" s="940"/>
      <c r="I149" s="940"/>
      <c r="J149" s="940"/>
      <c r="K149" s="940"/>
      <c r="L149" s="940"/>
      <c r="M149" s="940"/>
    </row>
    <row r="150" spans="1:16" x14ac:dyDescent="0.25">
      <c r="A150" s="941" t="s">
        <v>686</v>
      </c>
      <c r="B150" s="915"/>
      <c r="C150" s="916"/>
      <c r="D150" s="916"/>
      <c r="E150" s="917"/>
      <c r="F150" s="916"/>
      <c r="G150" s="916"/>
      <c r="H150" s="916"/>
      <c r="I150" s="916"/>
      <c r="J150" s="916"/>
      <c r="K150" s="916"/>
      <c r="L150" s="942">
        <f t="shared" ref="L150:L155" si="32">+J150+K150</f>
        <v>0</v>
      </c>
      <c r="M150" s="919" t="str">
        <f t="shared" ref="M150:M156" si="33">IF((C150&lt;&gt;0),ROUND((L150/C150)*100,1),"")</f>
        <v/>
      </c>
    </row>
    <row r="151" spans="1:16" x14ac:dyDescent="0.25">
      <c r="A151" s="943" t="s">
        <v>687</v>
      </c>
      <c r="B151" s="921">
        <v>170078400</v>
      </c>
      <c r="C151" s="927">
        <v>170078400</v>
      </c>
      <c r="D151" s="927">
        <v>92654210</v>
      </c>
      <c r="E151" s="927">
        <v>92654211</v>
      </c>
      <c r="F151" s="927">
        <v>57028000</v>
      </c>
      <c r="G151" s="927">
        <v>57028000</v>
      </c>
      <c r="H151" s="927"/>
      <c r="I151" s="927"/>
      <c r="J151" s="927">
        <v>91638210</v>
      </c>
      <c r="K151" s="927">
        <v>57028140</v>
      </c>
      <c r="L151" s="944">
        <f t="shared" si="32"/>
        <v>148666350</v>
      </c>
      <c r="M151" s="924">
        <f t="shared" si="33"/>
        <v>87.4</v>
      </c>
    </row>
    <row r="152" spans="1:16" x14ac:dyDescent="0.25">
      <c r="A152" s="943" t="s">
        <v>688</v>
      </c>
      <c r="B152" s="926">
        <v>24793350</v>
      </c>
      <c r="C152" s="927">
        <v>24793350</v>
      </c>
      <c r="D152" s="927">
        <v>23675044</v>
      </c>
      <c r="E152" s="927">
        <v>23675044</v>
      </c>
      <c r="F152" s="927">
        <v>32143000</v>
      </c>
      <c r="G152" s="927">
        <v>27264200</v>
      </c>
      <c r="H152" s="927">
        <v>4803338</v>
      </c>
      <c r="I152" s="927">
        <v>4803338</v>
      </c>
      <c r="J152" s="927">
        <v>24691044</v>
      </c>
      <c r="K152" s="927">
        <v>27264200</v>
      </c>
      <c r="L152" s="944">
        <f t="shared" si="32"/>
        <v>51955244</v>
      </c>
      <c r="M152" s="924">
        <f t="shared" si="33"/>
        <v>209.6</v>
      </c>
    </row>
    <row r="153" spans="1:16" x14ac:dyDescent="0.25">
      <c r="A153" s="943" t="s">
        <v>689</v>
      </c>
      <c r="B153" s="926"/>
      <c r="C153" s="927"/>
      <c r="D153" s="927"/>
      <c r="E153" s="927"/>
      <c r="F153" s="927"/>
      <c r="G153" s="927"/>
      <c r="H153" s="927"/>
      <c r="I153" s="927"/>
      <c r="J153" s="927"/>
      <c r="K153" s="927"/>
      <c r="L153" s="944">
        <f t="shared" si="32"/>
        <v>0</v>
      </c>
      <c r="M153" s="924" t="str">
        <f t="shared" si="33"/>
        <v/>
      </c>
    </row>
    <row r="154" spans="1:16" x14ac:dyDescent="0.25">
      <c r="A154" s="945" t="s">
        <v>262</v>
      </c>
      <c r="B154" s="926">
        <v>10128250</v>
      </c>
      <c r="C154" s="927">
        <v>10128250</v>
      </c>
      <c r="D154" s="927"/>
      <c r="E154" s="927"/>
      <c r="F154" s="927"/>
      <c r="G154" s="927"/>
      <c r="H154" s="927"/>
      <c r="I154" s="927"/>
      <c r="J154" s="927"/>
      <c r="K154" s="927"/>
      <c r="L154" s="944">
        <f t="shared" si="32"/>
        <v>0</v>
      </c>
      <c r="M154" s="924">
        <f t="shared" si="33"/>
        <v>0</v>
      </c>
    </row>
    <row r="155" spans="1:16" ht="13.8" thickBot="1" x14ac:dyDescent="0.3">
      <c r="A155" s="946"/>
      <c r="B155" s="929"/>
      <c r="C155" s="930"/>
      <c r="D155" s="930"/>
      <c r="E155" s="930"/>
      <c r="F155" s="930"/>
      <c r="G155" s="930"/>
      <c r="H155" s="930"/>
      <c r="I155" s="930"/>
      <c r="J155" s="930"/>
      <c r="K155" s="930"/>
      <c r="L155" s="944">
        <f t="shared" si="32"/>
        <v>0</v>
      </c>
      <c r="M155" s="931" t="str">
        <f t="shared" si="33"/>
        <v/>
      </c>
    </row>
    <row r="156" spans="1:16" ht="13.8" thickBot="1" x14ac:dyDescent="0.3">
      <c r="A156" s="947" t="s">
        <v>486</v>
      </c>
      <c r="B156" s="933">
        <f t="shared" ref="B156:L156" si="34">SUM(B150:B155)</f>
        <v>205000000</v>
      </c>
      <c r="C156" s="933">
        <f t="shared" si="34"/>
        <v>205000000</v>
      </c>
      <c r="D156" s="933">
        <f t="shared" si="34"/>
        <v>116329254</v>
      </c>
      <c r="E156" s="933">
        <f t="shared" si="34"/>
        <v>116329255</v>
      </c>
      <c r="F156" s="933">
        <f t="shared" si="34"/>
        <v>89171000</v>
      </c>
      <c r="G156" s="933">
        <f t="shared" si="34"/>
        <v>84292200</v>
      </c>
      <c r="H156" s="933">
        <f t="shared" si="34"/>
        <v>4803338</v>
      </c>
      <c r="I156" s="933">
        <f t="shared" si="34"/>
        <v>4803338</v>
      </c>
      <c r="J156" s="933">
        <f t="shared" si="34"/>
        <v>116329254</v>
      </c>
      <c r="K156" s="933">
        <f t="shared" si="34"/>
        <v>84292340</v>
      </c>
      <c r="L156" s="933">
        <f t="shared" si="34"/>
        <v>200621594</v>
      </c>
      <c r="M156" s="934">
        <f t="shared" si="33"/>
        <v>97.9</v>
      </c>
      <c r="O156" s="1034">
        <f>SUM(D156,F156,H156)</f>
        <v>210303592</v>
      </c>
      <c r="P156" s="1034">
        <f>SUM(E156,G156,I156)</f>
        <v>205424793</v>
      </c>
    </row>
    <row r="157" spans="1:16" x14ac:dyDescent="0.25">
      <c r="A157" s="1159" t="s">
        <v>1599</v>
      </c>
      <c r="B157" s="1159"/>
      <c r="C157" s="1159"/>
      <c r="D157" s="1159"/>
      <c r="E157" s="1159"/>
      <c r="F157" s="1159"/>
      <c r="G157" s="1159"/>
      <c r="H157" s="1159"/>
      <c r="I157" s="1159"/>
      <c r="J157" s="1159"/>
      <c r="K157" s="1159"/>
      <c r="L157" s="1159"/>
      <c r="M157" s="1159"/>
    </row>
    <row r="158" spans="1:16" ht="5.25" customHeight="1" x14ac:dyDescent="0.25">
      <c r="A158" s="948"/>
      <c r="B158" s="948"/>
      <c r="C158" s="948"/>
      <c r="D158" s="948"/>
      <c r="E158" s="948"/>
      <c r="F158" s="948"/>
      <c r="G158" s="948"/>
      <c r="H158" s="948"/>
      <c r="I158" s="948"/>
      <c r="J158" s="948"/>
      <c r="K158" s="948"/>
      <c r="L158" s="948"/>
      <c r="M158" s="948"/>
    </row>
    <row r="159" spans="1:16" ht="15.6" x14ac:dyDescent="0.25">
      <c r="A159" s="1160" t="s">
        <v>1636</v>
      </c>
      <c r="B159" s="1160"/>
      <c r="C159" s="1160"/>
      <c r="D159" s="1160"/>
      <c r="E159" s="1160"/>
      <c r="F159" s="1160"/>
      <c r="G159" s="1160"/>
      <c r="H159" s="1160"/>
      <c r="I159" s="1160"/>
      <c r="J159" s="1160"/>
      <c r="K159" s="1160"/>
      <c r="L159" s="1160"/>
      <c r="M159" s="1160"/>
    </row>
    <row r="160" spans="1:16" ht="12" customHeight="1" thickBot="1" x14ac:dyDescent="0.3">
      <c r="A160" s="949"/>
      <c r="B160" s="949"/>
      <c r="C160" s="949"/>
      <c r="D160" s="949"/>
      <c r="E160" s="949"/>
      <c r="F160" s="949"/>
      <c r="G160" s="949"/>
      <c r="H160" s="949"/>
      <c r="I160" s="949"/>
      <c r="J160" s="949"/>
      <c r="K160" s="949"/>
      <c r="L160" s="1161">
        <f>M134</f>
        <v>0</v>
      </c>
      <c r="M160" s="1161"/>
    </row>
    <row r="161" spans="1:13" ht="21" thickBot="1" x14ac:dyDescent="0.3">
      <c r="A161" s="1162" t="s">
        <v>1600</v>
      </c>
      <c r="B161" s="1163"/>
      <c r="C161" s="1163"/>
      <c r="D161" s="1163"/>
      <c r="E161" s="1163"/>
      <c r="F161" s="1163"/>
      <c r="G161" s="1163"/>
      <c r="H161" s="1163"/>
      <c r="I161" s="1163"/>
      <c r="J161" s="1163"/>
      <c r="K161" s="950" t="s">
        <v>1601</v>
      </c>
      <c r="L161" s="950" t="s">
        <v>1602</v>
      </c>
      <c r="M161" s="950" t="s">
        <v>1585</v>
      </c>
    </row>
    <row r="162" spans="1:13" x14ac:dyDescent="0.25">
      <c r="A162" s="1164"/>
      <c r="B162" s="1165"/>
      <c r="C162" s="1165"/>
      <c r="D162" s="1165"/>
      <c r="E162" s="1165"/>
      <c r="F162" s="1165"/>
      <c r="G162" s="1165"/>
      <c r="H162" s="1165"/>
      <c r="I162" s="1165"/>
      <c r="J162" s="1165"/>
      <c r="K162" s="917"/>
      <c r="L162" s="951"/>
      <c r="M162" s="951"/>
    </row>
    <row r="163" spans="1:13" ht="13.8" thickBot="1" x14ac:dyDescent="0.3">
      <c r="A163" s="1166"/>
      <c r="B163" s="1167"/>
      <c r="C163" s="1167"/>
      <c r="D163" s="1167"/>
      <c r="E163" s="1167"/>
      <c r="F163" s="1167"/>
      <c r="G163" s="1167"/>
      <c r="H163" s="1167"/>
      <c r="I163" s="1167"/>
      <c r="J163" s="1167"/>
      <c r="K163" s="952"/>
      <c r="L163" s="930"/>
      <c r="M163" s="930"/>
    </row>
    <row r="164" spans="1:13" ht="13.8" thickBot="1" x14ac:dyDescent="0.3">
      <c r="A164" s="1168" t="s">
        <v>259</v>
      </c>
      <c r="B164" s="1169"/>
      <c r="C164" s="1169"/>
      <c r="D164" s="1169"/>
      <c r="E164" s="1169"/>
      <c r="F164" s="1169"/>
      <c r="G164" s="1169"/>
      <c r="H164" s="1169"/>
      <c r="I164" s="1169"/>
      <c r="J164" s="1169"/>
      <c r="K164" s="953">
        <f>SUM(K162:K163)</f>
        <v>0</v>
      </c>
      <c r="L164" s="953">
        <f>SUM(L162:L163)</f>
        <v>0</v>
      </c>
      <c r="M164" s="953">
        <f>SUM(M162:M163)</f>
        <v>0</v>
      </c>
    </row>
    <row r="166" spans="1:13" ht="15" customHeight="1" x14ac:dyDescent="0.25">
      <c r="A166" s="1179" t="s">
        <v>1582</v>
      </c>
      <c r="B166" s="1179"/>
      <c r="C166" s="1179"/>
      <c r="D166" s="1180" t="s">
        <v>1260</v>
      </c>
      <c r="E166" s="1180"/>
      <c r="F166" s="1180"/>
      <c r="G166" s="1180"/>
      <c r="H166" s="1180"/>
      <c r="I166" s="1180"/>
      <c r="J166" s="1180"/>
      <c r="K166" s="1180"/>
      <c r="L166" s="1180"/>
      <c r="M166" s="1180"/>
    </row>
    <row r="167" spans="1:13" ht="14.4" thickBot="1" x14ac:dyDescent="0.3">
      <c r="A167" s="880"/>
      <c r="B167" s="880"/>
      <c r="C167" s="880"/>
      <c r="D167" s="880"/>
      <c r="E167" s="880"/>
      <c r="F167" s="880"/>
      <c r="G167" s="880"/>
      <c r="H167" s="880"/>
      <c r="I167" s="880"/>
      <c r="J167" s="880"/>
      <c r="K167" s="880"/>
      <c r="L167" s="907"/>
      <c r="M167" s="908">
        <f>'[3]4.sz.mell.'!G167</f>
        <v>0</v>
      </c>
    </row>
    <row r="168" spans="1:13" ht="13.8" thickBot="1" x14ac:dyDescent="0.3">
      <c r="A168" s="1170" t="s">
        <v>675</v>
      </c>
      <c r="B168" s="1173" t="s">
        <v>1584</v>
      </c>
      <c r="C168" s="1173"/>
      <c r="D168" s="1173"/>
      <c r="E168" s="1173"/>
      <c r="F168" s="1173"/>
      <c r="G168" s="1173"/>
      <c r="H168" s="1173"/>
      <c r="I168" s="1173"/>
      <c r="J168" s="1174" t="s">
        <v>1585</v>
      </c>
      <c r="K168" s="1174"/>
      <c r="L168" s="1174"/>
      <c r="M168" s="1174"/>
    </row>
    <row r="169" spans="1:13" ht="15" customHeight="1" thickBot="1" x14ac:dyDescent="0.3">
      <c r="A169" s="1171"/>
      <c r="B169" s="1176" t="s">
        <v>1586</v>
      </c>
      <c r="C169" s="1177" t="s">
        <v>1587</v>
      </c>
      <c r="D169" s="1178" t="s">
        <v>1588</v>
      </c>
      <c r="E169" s="1178"/>
      <c r="F169" s="1178"/>
      <c r="G169" s="1178"/>
      <c r="H169" s="1178"/>
      <c r="I169" s="1178"/>
      <c r="J169" s="1175"/>
      <c r="K169" s="1175"/>
      <c r="L169" s="1175"/>
      <c r="M169" s="1175"/>
    </row>
    <row r="170" spans="1:13" ht="13.8" thickBot="1" x14ac:dyDescent="0.3">
      <c r="A170" s="1171"/>
      <c r="B170" s="1176"/>
      <c r="C170" s="1177"/>
      <c r="D170" s="909" t="s">
        <v>1586</v>
      </c>
      <c r="E170" s="909" t="s">
        <v>1587</v>
      </c>
      <c r="F170" s="909" t="s">
        <v>1586</v>
      </c>
      <c r="G170" s="909" t="s">
        <v>1587</v>
      </c>
      <c r="H170" s="909" t="s">
        <v>1586</v>
      </c>
      <c r="I170" s="909" t="s">
        <v>1587</v>
      </c>
      <c r="J170" s="1175"/>
      <c r="K170" s="1175"/>
      <c r="L170" s="1175"/>
      <c r="M170" s="1175"/>
    </row>
    <row r="171" spans="1:13" ht="31.2" thickBot="1" x14ac:dyDescent="0.3">
      <c r="A171" s="1172"/>
      <c r="B171" s="1177" t="s">
        <v>1589</v>
      </c>
      <c r="C171" s="1177"/>
      <c r="D171" s="1177" t="s">
        <v>1633</v>
      </c>
      <c r="E171" s="1177"/>
      <c r="F171" s="1177" t="s">
        <v>1634</v>
      </c>
      <c r="G171" s="1177"/>
      <c r="H171" s="1176" t="s">
        <v>1635</v>
      </c>
      <c r="I171" s="1176"/>
      <c r="J171" s="910" t="str">
        <f>+D171</f>
        <v>2018. előtt</v>
      </c>
      <c r="K171" s="909" t="str">
        <f>+F171</f>
        <v>2018. évi</v>
      </c>
      <c r="L171" s="910" t="s">
        <v>249</v>
      </c>
      <c r="M171" s="909" t="str">
        <f>+CONCATENATE("Teljesítés %-a ",LEFT([3]ÖSSZEFÜGGÉSEK!A169,4),". XII. 31-ig")</f>
        <v>Teljesítés %-a . XII. 31-ig</v>
      </c>
    </row>
    <row r="172" spans="1:13" ht="13.8" thickBot="1" x14ac:dyDescent="0.3">
      <c r="A172" s="911" t="s">
        <v>1497</v>
      </c>
      <c r="B172" s="910" t="s">
        <v>1389</v>
      </c>
      <c r="C172" s="910" t="s">
        <v>1390</v>
      </c>
      <c r="D172" s="912" t="s">
        <v>1391</v>
      </c>
      <c r="E172" s="909" t="s">
        <v>1590</v>
      </c>
      <c r="F172" s="909" t="s">
        <v>1591</v>
      </c>
      <c r="G172" s="909" t="s">
        <v>1592</v>
      </c>
      <c r="H172" s="910" t="s">
        <v>1593</v>
      </c>
      <c r="I172" s="912" t="s">
        <v>1594</v>
      </c>
      <c r="J172" s="912" t="s">
        <v>1595</v>
      </c>
      <c r="K172" s="912" t="s">
        <v>1596</v>
      </c>
      <c r="L172" s="912" t="s">
        <v>1597</v>
      </c>
      <c r="M172" s="913" t="s">
        <v>1598</v>
      </c>
    </row>
    <row r="173" spans="1:13" x14ac:dyDescent="0.25">
      <c r="A173" s="914" t="s">
        <v>678</v>
      </c>
      <c r="B173" s="915"/>
      <c r="C173" s="916"/>
      <c r="D173" s="916"/>
      <c r="E173" s="917"/>
      <c r="F173" s="916"/>
      <c r="G173" s="916"/>
      <c r="H173" s="916"/>
      <c r="I173" s="916"/>
      <c r="J173" s="916"/>
      <c r="K173" s="916"/>
      <c r="L173" s="918">
        <f t="shared" ref="L173:L179" si="35">+J173+K173</f>
        <v>0</v>
      </c>
      <c r="M173" s="919" t="str">
        <f>IF((C173&lt;&gt;0),ROUND((L173/C173)*100,1),"")</f>
        <v/>
      </c>
    </row>
    <row r="174" spans="1:13" x14ac:dyDescent="0.25">
      <c r="A174" s="920" t="s">
        <v>679</v>
      </c>
      <c r="B174" s="921"/>
      <c r="C174" s="922"/>
      <c r="D174" s="922"/>
      <c r="E174" s="922"/>
      <c r="F174" s="922"/>
      <c r="G174" s="922"/>
      <c r="H174" s="922"/>
      <c r="I174" s="922"/>
      <c r="J174" s="922"/>
      <c r="K174" s="922"/>
      <c r="L174" s="923">
        <f t="shared" si="35"/>
        <v>0</v>
      </c>
      <c r="M174" s="924" t="str">
        <f t="shared" ref="M174:M179" si="36">IF((C174&lt;&gt;0),ROUND((L174/C174)*100,1),"")</f>
        <v/>
      </c>
    </row>
    <row r="175" spans="1:13" x14ac:dyDescent="0.25">
      <c r="A175" s="925" t="s">
        <v>680</v>
      </c>
      <c r="B175" s="926">
        <v>221476065</v>
      </c>
      <c r="C175" s="927">
        <v>221476065</v>
      </c>
      <c r="D175" s="927">
        <v>219261305</v>
      </c>
      <c r="E175" s="927">
        <v>219261305</v>
      </c>
      <c r="F175" s="927"/>
      <c r="G175" s="927"/>
      <c r="H175" s="927">
        <v>2214760</v>
      </c>
      <c r="I175" s="927">
        <v>2214760</v>
      </c>
      <c r="J175" s="927">
        <v>219261305</v>
      </c>
      <c r="K175" s="927"/>
      <c r="L175" s="923">
        <f t="shared" si="35"/>
        <v>219261305</v>
      </c>
      <c r="M175" s="924">
        <f t="shared" si="36"/>
        <v>99</v>
      </c>
    </row>
    <row r="176" spans="1:13" x14ac:dyDescent="0.25">
      <c r="A176" s="925" t="s">
        <v>681</v>
      </c>
      <c r="B176" s="926"/>
      <c r="C176" s="927"/>
      <c r="D176" s="927"/>
      <c r="E176" s="927"/>
      <c r="F176" s="927"/>
      <c r="G176" s="927"/>
      <c r="H176" s="927"/>
      <c r="I176" s="927"/>
      <c r="J176" s="927"/>
      <c r="K176" s="927"/>
      <c r="L176" s="923">
        <f t="shared" si="35"/>
        <v>0</v>
      </c>
      <c r="M176" s="924" t="str">
        <f t="shared" si="36"/>
        <v/>
      </c>
    </row>
    <row r="177" spans="1:16" x14ac:dyDescent="0.25">
      <c r="A177" s="925" t="s">
        <v>682</v>
      </c>
      <c r="B177" s="926"/>
      <c r="C177" s="927"/>
      <c r="D177" s="927"/>
      <c r="E177" s="927"/>
      <c r="F177" s="927"/>
      <c r="G177" s="927"/>
      <c r="H177" s="927"/>
      <c r="I177" s="927"/>
      <c r="J177" s="927"/>
      <c r="K177" s="927"/>
      <c r="L177" s="923">
        <f t="shared" si="35"/>
        <v>0</v>
      </c>
      <c r="M177" s="924" t="str">
        <f t="shared" si="36"/>
        <v/>
      </c>
    </row>
    <row r="178" spans="1:16" x14ac:dyDescent="0.25">
      <c r="A178" s="925" t="s">
        <v>683</v>
      </c>
      <c r="B178" s="926"/>
      <c r="C178" s="927"/>
      <c r="D178" s="927"/>
      <c r="E178" s="927"/>
      <c r="F178" s="927"/>
      <c r="G178" s="927"/>
      <c r="H178" s="927"/>
      <c r="I178" s="927"/>
      <c r="J178" s="927"/>
      <c r="K178" s="927"/>
      <c r="L178" s="923">
        <f t="shared" si="35"/>
        <v>0</v>
      </c>
      <c r="M178" s="924" t="str">
        <f t="shared" si="36"/>
        <v/>
      </c>
    </row>
    <row r="179" spans="1:16" ht="15" customHeight="1" thickBot="1" x14ac:dyDescent="0.3">
      <c r="A179" s="928"/>
      <c r="B179" s="929"/>
      <c r="C179" s="930"/>
      <c r="D179" s="930"/>
      <c r="E179" s="930"/>
      <c r="F179" s="930"/>
      <c r="G179" s="930"/>
      <c r="H179" s="930"/>
      <c r="I179" s="930"/>
      <c r="J179" s="930"/>
      <c r="K179" s="930"/>
      <c r="L179" s="923">
        <f t="shared" si="35"/>
        <v>0</v>
      </c>
      <c r="M179" s="931" t="str">
        <f t="shared" si="36"/>
        <v/>
      </c>
    </row>
    <row r="180" spans="1:16" ht="13.8" thickBot="1" x14ac:dyDescent="0.3">
      <c r="A180" s="932" t="s">
        <v>684</v>
      </c>
      <c r="B180" s="933">
        <f>B173+SUM(B175:B179)</f>
        <v>221476065</v>
      </c>
      <c r="C180" s="933">
        <f t="shared" ref="C180:L180" si="37">C173+SUM(C175:C179)</f>
        <v>221476065</v>
      </c>
      <c r="D180" s="933">
        <f t="shared" si="37"/>
        <v>219261305</v>
      </c>
      <c r="E180" s="933">
        <f t="shared" si="37"/>
        <v>219261305</v>
      </c>
      <c r="F180" s="933">
        <f t="shared" si="37"/>
        <v>0</v>
      </c>
      <c r="G180" s="933">
        <f t="shared" si="37"/>
        <v>0</v>
      </c>
      <c r="H180" s="933">
        <f t="shared" si="37"/>
        <v>2214760</v>
      </c>
      <c r="I180" s="933">
        <f t="shared" si="37"/>
        <v>2214760</v>
      </c>
      <c r="J180" s="933">
        <f t="shared" si="37"/>
        <v>219261305</v>
      </c>
      <c r="K180" s="933">
        <f t="shared" si="37"/>
        <v>0</v>
      </c>
      <c r="L180" s="933">
        <f t="shared" si="37"/>
        <v>219261305</v>
      </c>
      <c r="M180" s="934">
        <f>IF((C180&lt;&gt;0),ROUND((L180/C180)*100,1),"")</f>
        <v>99</v>
      </c>
    </row>
    <row r="181" spans="1:16" x14ac:dyDescent="0.25">
      <c r="A181" s="935"/>
      <c r="B181" s="936"/>
      <c r="C181" s="937"/>
      <c r="D181" s="937"/>
      <c r="E181" s="937"/>
      <c r="F181" s="937"/>
      <c r="G181" s="937"/>
      <c r="H181" s="937"/>
      <c r="I181" s="937"/>
      <c r="J181" s="937"/>
      <c r="K181" s="937"/>
      <c r="L181" s="937"/>
      <c r="M181" s="937"/>
    </row>
    <row r="182" spans="1:16" ht="13.8" thickBot="1" x14ac:dyDescent="0.3">
      <c r="A182" s="938" t="s">
        <v>685</v>
      </c>
      <c r="B182" s="939"/>
      <c r="C182" s="940"/>
      <c r="D182" s="940"/>
      <c r="E182" s="940"/>
      <c r="F182" s="940"/>
      <c r="G182" s="940"/>
      <c r="H182" s="940"/>
      <c r="I182" s="940"/>
      <c r="J182" s="940"/>
      <c r="K182" s="940"/>
      <c r="L182" s="940"/>
      <c r="M182" s="940"/>
    </row>
    <row r="183" spans="1:16" x14ac:dyDescent="0.25">
      <c r="A183" s="941" t="s">
        <v>686</v>
      </c>
      <c r="B183" s="915"/>
      <c r="C183" s="916"/>
      <c r="D183" s="916">
        <v>150508</v>
      </c>
      <c r="E183" s="916">
        <v>150508</v>
      </c>
      <c r="F183" s="916"/>
      <c r="G183" s="916"/>
      <c r="H183" s="916"/>
      <c r="I183" s="916"/>
      <c r="J183" s="916"/>
      <c r="K183" s="916"/>
      <c r="L183" s="942">
        <f t="shared" ref="L183:L188" si="38">+J183+K183</f>
        <v>0</v>
      </c>
      <c r="M183" s="919" t="str">
        <f t="shared" ref="M183:M189" si="39">IF((C183&lt;&gt;0),ROUND((L183/C183)*100,1),"")</f>
        <v/>
      </c>
    </row>
    <row r="184" spans="1:16" x14ac:dyDescent="0.25">
      <c r="A184" s="943" t="s">
        <v>687</v>
      </c>
      <c r="B184" s="921">
        <v>204284165</v>
      </c>
      <c r="C184" s="927">
        <v>204284165</v>
      </c>
      <c r="D184" s="927"/>
      <c r="E184" s="927"/>
      <c r="F184" s="927">
        <v>7788291</v>
      </c>
      <c r="G184" s="927">
        <v>7788291</v>
      </c>
      <c r="H184" s="927">
        <v>161590000</v>
      </c>
      <c r="I184" s="927">
        <v>161590000</v>
      </c>
      <c r="J184" s="927"/>
      <c r="K184" s="927">
        <v>7788291</v>
      </c>
      <c r="L184" s="944">
        <f t="shared" si="38"/>
        <v>7788291</v>
      </c>
      <c r="M184" s="924">
        <f t="shared" si="39"/>
        <v>3.8</v>
      </c>
    </row>
    <row r="185" spans="1:16" x14ac:dyDescent="0.25">
      <c r="A185" s="943" t="s">
        <v>688</v>
      </c>
      <c r="B185" s="926">
        <v>17191900</v>
      </c>
      <c r="C185" s="927">
        <v>17191900</v>
      </c>
      <c r="D185" s="927">
        <v>510000</v>
      </c>
      <c r="E185" s="927">
        <v>510000</v>
      </c>
      <c r="F185" s="927">
        <v>739250</v>
      </c>
      <c r="G185" s="927">
        <v>739250</v>
      </c>
      <c r="H185" s="927">
        <v>50621000</v>
      </c>
      <c r="I185" s="927">
        <v>50621000</v>
      </c>
      <c r="J185" s="927">
        <v>510000</v>
      </c>
      <c r="K185" s="927">
        <v>739250</v>
      </c>
      <c r="L185" s="944">
        <f t="shared" si="38"/>
        <v>1249250</v>
      </c>
      <c r="M185" s="924">
        <f t="shared" si="39"/>
        <v>7.3</v>
      </c>
    </row>
    <row r="186" spans="1:16" x14ac:dyDescent="0.25">
      <c r="A186" s="943" t="s">
        <v>689</v>
      </c>
      <c r="B186" s="926"/>
      <c r="C186" s="927"/>
      <c r="D186" s="927"/>
      <c r="E186" s="927"/>
      <c r="F186" s="927"/>
      <c r="G186" s="927"/>
      <c r="H186" s="927"/>
      <c r="I186" s="927"/>
      <c r="J186" s="927"/>
      <c r="K186" s="927"/>
      <c r="L186" s="944">
        <f t="shared" si="38"/>
        <v>0</v>
      </c>
      <c r="M186" s="924" t="str">
        <f t="shared" si="39"/>
        <v/>
      </c>
    </row>
    <row r="187" spans="1:16" x14ac:dyDescent="0.25">
      <c r="A187" s="945" t="s">
        <v>262</v>
      </c>
      <c r="B187" s="926"/>
      <c r="C187" s="927"/>
      <c r="D187" s="927"/>
      <c r="E187" s="927"/>
      <c r="F187" s="927"/>
      <c r="G187" s="927"/>
      <c r="H187" s="927"/>
      <c r="I187" s="927"/>
      <c r="J187" s="927"/>
      <c r="K187" s="927"/>
      <c r="L187" s="944">
        <f t="shared" si="38"/>
        <v>0</v>
      </c>
      <c r="M187" s="924" t="str">
        <f t="shared" si="39"/>
        <v/>
      </c>
    </row>
    <row r="188" spans="1:16" ht="13.8" thickBot="1" x14ac:dyDescent="0.3">
      <c r="A188" s="946"/>
      <c r="B188" s="929"/>
      <c r="C188" s="930"/>
      <c r="D188" s="930"/>
      <c r="E188" s="930"/>
      <c r="F188" s="930"/>
      <c r="G188" s="930"/>
      <c r="H188" s="930"/>
      <c r="I188" s="930"/>
      <c r="J188" s="930"/>
      <c r="K188" s="930"/>
      <c r="L188" s="944">
        <f t="shared" si="38"/>
        <v>0</v>
      </c>
      <c r="M188" s="931" t="str">
        <f t="shared" si="39"/>
        <v/>
      </c>
    </row>
    <row r="189" spans="1:16" ht="13.8" thickBot="1" x14ac:dyDescent="0.3">
      <c r="A189" s="947" t="s">
        <v>486</v>
      </c>
      <c r="B189" s="933">
        <f t="shared" ref="B189:L189" si="40">SUM(B183:B188)</f>
        <v>221476065</v>
      </c>
      <c r="C189" s="933">
        <f t="shared" si="40"/>
        <v>221476065</v>
      </c>
      <c r="D189" s="933">
        <f t="shared" si="40"/>
        <v>660508</v>
      </c>
      <c r="E189" s="933">
        <f t="shared" si="40"/>
        <v>660508</v>
      </c>
      <c r="F189" s="933">
        <f t="shared" si="40"/>
        <v>8527541</v>
      </c>
      <c r="G189" s="933">
        <f t="shared" si="40"/>
        <v>8527541</v>
      </c>
      <c r="H189" s="933">
        <f t="shared" si="40"/>
        <v>212211000</v>
      </c>
      <c r="I189" s="933">
        <f t="shared" si="40"/>
        <v>212211000</v>
      </c>
      <c r="J189" s="933">
        <f t="shared" si="40"/>
        <v>510000</v>
      </c>
      <c r="K189" s="933">
        <f t="shared" si="40"/>
        <v>8527541</v>
      </c>
      <c r="L189" s="933">
        <f t="shared" si="40"/>
        <v>9037541</v>
      </c>
      <c r="M189" s="934">
        <f t="shared" si="39"/>
        <v>4.0999999999999996</v>
      </c>
      <c r="O189" s="1034">
        <f>SUM(D189,F189,H189)</f>
        <v>221399049</v>
      </c>
      <c r="P189" s="1034">
        <f>SUM(E189,G189,I189)</f>
        <v>221399049</v>
      </c>
    </row>
    <row r="190" spans="1:16" x14ac:dyDescent="0.25">
      <c r="A190" s="1159" t="s">
        <v>1599</v>
      </c>
      <c r="B190" s="1159"/>
      <c r="C190" s="1159"/>
      <c r="D190" s="1159"/>
      <c r="E190" s="1159"/>
      <c r="F190" s="1159"/>
      <c r="G190" s="1159"/>
      <c r="H190" s="1159"/>
      <c r="I190" s="1159"/>
      <c r="J190" s="1159"/>
      <c r="K190" s="1159"/>
      <c r="L190" s="1159"/>
      <c r="M190" s="1159"/>
    </row>
    <row r="191" spans="1:16" ht="5.25" customHeight="1" x14ac:dyDescent="0.25">
      <c r="A191" s="948"/>
      <c r="B191" s="948"/>
      <c r="C191" s="948"/>
      <c r="D191" s="948"/>
      <c r="E191" s="948"/>
      <c r="F191" s="948"/>
      <c r="G191" s="948"/>
      <c r="H191" s="948"/>
      <c r="I191" s="948"/>
      <c r="J191" s="948"/>
      <c r="K191" s="948"/>
      <c r="L191" s="948"/>
      <c r="M191" s="948"/>
    </row>
    <row r="192" spans="1:16" ht="15.6" x14ac:dyDescent="0.25">
      <c r="A192" s="1160" t="s">
        <v>1636</v>
      </c>
      <c r="B192" s="1160"/>
      <c r="C192" s="1160"/>
      <c r="D192" s="1160"/>
      <c r="E192" s="1160"/>
      <c r="F192" s="1160"/>
      <c r="G192" s="1160"/>
      <c r="H192" s="1160"/>
      <c r="I192" s="1160"/>
      <c r="J192" s="1160"/>
      <c r="K192" s="1160"/>
      <c r="L192" s="1160"/>
      <c r="M192" s="1160"/>
    </row>
    <row r="193" spans="1:13" ht="12" customHeight="1" thickBot="1" x14ac:dyDescent="0.3">
      <c r="A193" s="949"/>
      <c r="B193" s="949"/>
      <c r="C193" s="949"/>
      <c r="D193" s="949"/>
      <c r="E193" s="949"/>
      <c r="F193" s="949"/>
      <c r="G193" s="949"/>
      <c r="H193" s="949"/>
      <c r="I193" s="949"/>
      <c r="J193" s="949"/>
      <c r="K193" s="949"/>
      <c r="L193" s="1161">
        <f>M167</f>
        <v>0</v>
      </c>
      <c r="M193" s="1161"/>
    </row>
    <row r="194" spans="1:13" ht="21" thickBot="1" x14ac:dyDescent="0.3">
      <c r="A194" s="1162" t="s">
        <v>1600</v>
      </c>
      <c r="B194" s="1163"/>
      <c r="C194" s="1163"/>
      <c r="D194" s="1163"/>
      <c r="E194" s="1163"/>
      <c r="F194" s="1163"/>
      <c r="G194" s="1163"/>
      <c r="H194" s="1163"/>
      <c r="I194" s="1163"/>
      <c r="J194" s="1163"/>
      <c r="K194" s="950" t="s">
        <v>1601</v>
      </c>
      <c r="L194" s="950" t="s">
        <v>1602</v>
      </c>
      <c r="M194" s="950" t="s">
        <v>1585</v>
      </c>
    </row>
    <row r="195" spans="1:13" x14ac:dyDescent="0.25">
      <c r="A195" s="1164"/>
      <c r="B195" s="1165"/>
      <c r="C195" s="1165"/>
      <c r="D195" s="1165"/>
      <c r="E195" s="1165"/>
      <c r="F195" s="1165"/>
      <c r="G195" s="1165"/>
      <c r="H195" s="1165"/>
      <c r="I195" s="1165"/>
      <c r="J195" s="1165"/>
      <c r="K195" s="917"/>
      <c r="L195" s="951"/>
      <c r="M195" s="951"/>
    </row>
    <row r="196" spans="1:13" ht="13.8" thickBot="1" x14ac:dyDescent="0.3">
      <c r="A196" s="1166"/>
      <c r="B196" s="1167"/>
      <c r="C196" s="1167"/>
      <c r="D196" s="1167"/>
      <c r="E196" s="1167"/>
      <c r="F196" s="1167"/>
      <c r="G196" s="1167"/>
      <c r="H196" s="1167"/>
      <c r="I196" s="1167"/>
      <c r="J196" s="1167"/>
      <c r="K196" s="952"/>
      <c r="L196" s="930"/>
      <c r="M196" s="930"/>
    </row>
    <row r="197" spans="1:13" ht="13.8" thickBot="1" x14ac:dyDescent="0.3">
      <c r="A197" s="1168" t="s">
        <v>259</v>
      </c>
      <c r="B197" s="1169"/>
      <c r="C197" s="1169"/>
      <c r="D197" s="1169"/>
      <c r="E197" s="1169"/>
      <c r="F197" s="1169"/>
      <c r="G197" s="1169"/>
      <c r="H197" s="1169"/>
      <c r="I197" s="1169"/>
      <c r="J197" s="1169"/>
      <c r="K197" s="953">
        <f>SUM(K195:K196)</f>
        <v>0</v>
      </c>
      <c r="L197" s="953">
        <f>SUM(L195:L196)</f>
        <v>0</v>
      </c>
      <c r="M197" s="953">
        <f>SUM(M195:M196)</f>
        <v>0</v>
      </c>
    </row>
    <row r="199" spans="1:13" ht="15" customHeight="1" x14ac:dyDescent="0.25">
      <c r="A199" s="1179" t="s">
        <v>1582</v>
      </c>
      <c r="B199" s="1179"/>
      <c r="C199" s="1179"/>
      <c r="D199" s="1180" t="s">
        <v>1262</v>
      </c>
      <c r="E199" s="1180"/>
      <c r="F199" s="1180"/>
      <c r="G199" s="1180"/>
      <c r="H199" s="1180"/>
      <c r="I199" s="1180"/>
      <c r="J199" s="1180"/>
      <c r="K199" s="1180"/>
      <c r="L199" s="1180"/>
      <c r="M199" s="1180"/>
    </row>
    <row r="200" spans="1:13" ht="14.4" thickBot="1" x14ac:dyDescent="0.3">
      <c r="A200" s="880"/>
      <c r="B200" s="880"/>
      <c r="C200" s="880"/>
      <c r="D200" s="880"/>
      <c r="E200" s="880"/>
      <c r="F200" s="880"/>
      <c r="G200" s="880"/>
      <c r="H200" s="880"/>
      <c r="I200" s="880"/>
      <c r="J200" s="880"/>
      <c r="K200" s="880"/>
      <c r="L200" s="907"/>
      <c r="M200" s="908">
        <f>'[3]4.sz.mell.'!G200</f>
        <v>0</v>
      </c>
    </row>
    <row r="201" spans="1:13" ht="13.8" thickBot="1" x14ac:dyDescent="0.3">
      <c r="A201" s="1170" t="s">
        <v>675</v>
      </c>
      <c r="B201" s="1173" t="s">
        <v>1584</v>
      </c>
      <c r="C201" s="1173"/>
      <c r="D201" s="1173"/>
      <c r="E201" s="1173"/>
      <c r="F201" s="1173"/>
      <c r="G201" s="1173"/>
      <c r="H201" s="1173"/>
      <c r="I201" s="1173"/>
      <c r="J201" s="1174" t="s">
        <v>1585</v>
      </c>
      <c r="K201" s="1174"/>
      <c r="L201" s="1174"/>
      <c r="M201" s="1174"/>
    </row>
    <row r="202" spans="1:13" ht="15" customHeight="1" thickBot="1" x14ac:dyDescent="0.3">
      <c r="A202" s="1171"/>
      <c r="B202" s="1176" t="s">
        <v>1586</v>
      </c>
      <c r="C202" s="1177" t="s">
        <v>1587</v>
      </c>
      <c r="D202" s="1178" t="s">
        <v>1588</v>
      </c>
      <c r="E202" s="1178"/>
      <c r="F202" s="1178"/>
      <c r="G202" s="1178"/>
      <c r="H202" s="1178"/>
      <c r="I202" s="1178"/>
      <c r="J202" s="1175"/>
      <c r="K202" s="1175"/>
      <c r="L202" s="1175"/>
      <c r="M202" s="1175"/>
    </row>
    <row r="203" spans="1:13" ht="13.8" thickBot="1" x14ac:dyDescent="0.3">
      <c r="A203" s="1171"/>
      <c r="B203" s="1176"/>
      <c r="C203" s="1177"/>
      <c r="D203" s="909" t="s">
        <v>1586</v>
      </c>
      <c r="E203" s="909" t="s">
        <v>1587</v>
      </c>
      <c r="F203" s="909" t="s">
        <v>1586</v>
      </c>
      <c r="G203" s="909" t="s">
        <v>1587</v>
      </c>
      <c r="H203" s="909" t="s">
        <v>1586</v>
      </c>
      <c r="I203" s="909" t="s">
        <v>1587</v>
      </c>
      <c r="J203" s="1175"/>
      <c r="K203" s="1175"/>
      <c r="L203" s="1175"/>
      <c r="M203" s="1175"/>
    </row>
    <row r="204" spans="1:13" ht="31.2" thickBot="1" x14ac:dyDescent="0.3">
      <c r="A204" s="1172"/>
      <c r="B204" s="1177" t="s">
        <v>1589</v>
      </c>
      <c r="C204" s="1177"/>
      <c r="D204" s="1177" t="s">
        <v>1633</v>
      </c>
      <c r="E204" s="1177"/>
      <c r="F204" s="1177" t="s">
        <v>1634</v>
      </c>
      <c r="G204" s="1177"/>
      <c r="H204" s="1176" t="s">
        <v>1635</v>
      </c>
      <c r="I204" s="1176"/>
      <c r="J204" s="910" t="str">
        <f>+D204</f>
        <v>2018. előtt</v>
      </c>
      <c r="K204" s="909" t="str">
        <f>+F204</f>
        <v>2018. évi</v>
      </c>
      <c r="L204" s="910" t="s">
        <v>249</v>
      </c>
      <c r="M204" s="909" t="str">
        <f>+CONCATENATE("Teljesítés %-a ",LEFT([3]ÖSSZEFÜGGÉSEK!A202,4),". XII. 31-ig")</f>
        <v>Teljesítés %-a . XII. 31-ig</v>
      </c>
    </row>
    <row r="205" spans="1:13" ht="13.8" thickBot="1" x14ac:dyDescent="0.3">
      <c r="A205" s="911" t="s">
        <v>1497</v>
      </c>
      <c r="B205" s="910" t="s">
        <v>1389</v>
      </c>
      <c r="C205" s="910" t="s">
        <v>1390</v>
      </c>
      <c r="D205" s="912" t="s">
        <v>1391</v>
      </c>
      <c r="E205" s="909" t="s">
        <v>1590</v>
      </c>
      <c r="F205" s="909" t="s">
        <v>1591</v>
      </c>
      <c r="G205" s="909" t="s">
        <v>1592</v>
      </c>
      <c r="H205" s="910" t="s">
        <v>1593</v>
      </c>
      <c r="I205" s="912" t="s">
        <v>1594</v>
      </c>
      <c r="J205" s="912" t="s">
        <v>1595</v>
      </c>
      <c r="K205" s="912" t="s">
        <v>1596</v>
      </c>
      <c r="L205" s="912" t="s">
        <v>1597</v>
      </c>
      <c r="M205" s="913" t="s">
        <v>1598</v>
      </c>
    </row>
    <row r="206" spans="1:13" x14ac:dyDescent="0.25">
      <c r="A206" s="914" t="s">
        <v>678</v>
      </c>
      <c r="B206" s="915"/>
      <c r="C206" s="916"/>
      <c r="D206" s="916"/>
      <c r="E206" s="917"/>
      <c r="F206" s="916"/>
      <c r="G206" s="916"/>
      <c r="H206" s="916"/>
      <c r="I206" s="916"/>
      <c r="J206" s="916"/>
      <c r="K206" s="916"/>
      <c r="L206" s="918">
        <f t="shared" ref="L206:L212" si="41">+J206+K206</f>
        <v>0</v>
      </c>
      <c r="M206" s="919" t="str">
        <f>IF((C206&lt;&gt;0),ROUND((L206/C206)*100,1),"")</f>
        <v/>
      </c>
    </row>
    <row r="207" spans="1:13" x14ac:dyDescent="0.25">
      <c r="A207" s="920" t="s">
        <v>679</v>
      </c>
      <c r="B207" s="921"/>
      <c r="C207" s="922"/>
      <c r="D207" s="922"/>
      <c r="E207" s="922"/>
      <c r="F207" s="922"/>
      <c r="G207" s="922"/>
      <c r="H207" s="922"/>
      <c r="I207" s="922"/>
      <c r="J207" s="922"/>
      <c r="K207" s="922"/>
      <c r="L207" s="923">
        <f t="shared" si="41"/>
        <v>0</v>
      </c>
      <c r="M207" s="924" t="str">
        <f t="shared" ref="M207:M212" si="42">IF((C207&lt;&gt;0),ROUND((L207/C207)*100,1),"")</f>
        <v/>
      </c>
    </row>
    <row r="208" spans="1:13" x14ac:dyDescent="0.25">
      <c r="A208" s="925" t="s">
        <v>680</v>
      </c>
      <c r="B208" s="926">
        <v>10922999</v>
      </c>
      <c r="C208" s="927">
        <v>10922999</v>
      </c>
      <c r="D208" s="927"/>
      <c r="E208" s="927"/>
      <c r="F208" s="927"/>
      <c r="G208" s="927">
        <v>10922999</v>
      </c>
      <c r="H208" s="927"/>
      <c r="I208" s="927"/>
      <c r="J208" s="927"/>
      <c r="K208" s="927">
        <v>10922999</v>
      </c>
      <c r="L208" s="923">
        <f t="shared" si="41"/>
        <v>10922999</v>
      </c>
      <c r="M208" s="924">
        <f t="shared" si="42"/>
        <v>100</v>
      </c>
    </row>
    <row r="209" spans="1:13" x14ac:dyDescent="0.25">
      <c r="A209" s="925" t="s">
        <v>681</v>
      </c>
      <c r="B209" s="926"/>
      <c r="C209" s="927"/>
      <c r="D209" s="927"/>
      <c r="E209" s="927"/>
      <c r="F209" s="927"/>
      <c r="G209" s="927"/>
      <c r="H209" s="927"/>
      <c r="I209" s="927"/>
      <c r="J209" s="927"/>
      <c r="K209" s="927"/>
      <c r="L209" s="923">
        <f t="shared" si="41"/>
        <v>0</v>
      </c>
      <c r="M209" s="924" t="str">
        <f t="shared" si="42"/>
        <v/>
      </c>
    </row>
    <row r="210" spans="1:13" x14ac:dyDescent="0.25">
      <c r="A210" s="925" t="s">
        <v>682</v>
      </c>
      <c r="B210" s="926"/>
      <c r="C210" s="927"/>
      <c r="D210" s="927"/>
      <c r="E210" s="927"/>
      <c r="F210" s="927"/>
      <c r="G210" s="927"/>
      <c r="H210" s="927"/>
      <c r="I210" s="927"/>
      <c r="J210" s="927"/>
      <c r="K210" s="927"/>
      <c r="L210" s="923">
        <f t="shared" si="41"/>
        <v>0</v>
      </c>
      <c r="M210" s="924" t="str">
        <f t="shared" si="42"/>
        <v/>
      </c>
    </row>
    <row r="211" spans="1:13" x14ac:dyDescent="0.25">
      <c r="A211" s="925" t="s">
        <v>683</v>
      </c>
      <c r="B211" s="926"/>
      <c r="C211" s="927"/>
      <c r="D211" s="927"/>
      <c r="E211" s="927"/>
      <c r="F211" s="927"/>
      <c r="G211" s="927"/>
      <c r="H211" s="927"/>
      <c r="I211" s="927"/>
      <c r="J211" s="927"/>
      <c r="K211" s="927"/>
      <c r="L211" s="923">
        <f t="shared" si="41"/>
        <v>0</v>
      </c>
      <c r="M211" s="924" t="str">
        <f t="shared" si="42"/>
        <v/>
      </c>
    </row>
    <row r="212" spans="1:13" ht="15" customHeight="1" thickBot="1" x14ac:dyDescent="0.3">
      <c r="A212" s="928"/>
      <c r="B212" s="929"/>
      <c r="C212" s="930"/>
      <c r="D212" s="930"/>
      <c r="E212" s="930"/>
      <c r="F212" s="930"/>
      <c r="G212" s="930"/>
      <c r="H212" s="930"/>
      <c r="I212" s="930"/>
      <c r="J212" s="930"/>
      <c r="K212" s="930"/>
      <c r="L212" s="923">
        <f t="shared" si="41"/>
        <v>0</v>
      </c>
      <c r="M212" s="931" t="str">
        <f t="shared" si="42"/>
        <v/>
      </c>
    </row>
    <row r="213" spans="1:13" ht="13.8" thickBot="1" x14ac:dyDescent="0.3">
      <c r="A213" s="932" t="s">
        <v>684</v>
      </c>
      <c r="B213" s="933">
        <f>B206+SUM(B208:B212)</f>
        <v>10922999</v>
      </c>
      <c r="C213" s="933">
        <f t="shared" ref="C213:L213" si="43">C206+SUM(C208:C212)</f>
        <v>10922999</v>
      </c>
      <c r="D213" s="933">
        <f t="shared" si="43"/>
        <v>0</v>
      </c>
      <c r="E213" s="933">
        <f t="shared" si="43"/>
        <v>0</v>
      </c>
      <c r="F213" s="933">
        <f t="shared" si="43"/>
        <v>0</v>
      </c>
      <c r="G213" s="933">
        <f t="shared" si="43"/>
        <v>10922999</v>
      </c>
      <c r="H213" s="933">
        <f t="shared" si="43"/>
        <v>0</v>
      </c>
      <c r="I213" s="933">
        <f t="shared" si="43"/>
        <v>0</v>
      </c>
      <c r="J213" s="933">
        <f t="shared" si="43"/>
        <v>0</v>
      </c>
      <c r="K213" s="933">
        <f t="shared" si="43"/>
        <v>10922999</v>
      </c>
      <c r="L213" s="933">
        <f t="shared" si="43"/>
        <v>10922999</v>
      </c>
      <c r="M213" s="934">
        <f>IF((C213&lt;&gt;0),ROUND((L213/C213)*100,1),"")</f>
        <v>100</v>
      </c>
    </row>
    <row r="214" spans="1:13" x14ac:dyDescent="0.25">
      <c r="A214" s="935"/>
      <c r="B214" s="936"/>
      <c r="C214" s="937"/>
      <c r="D214" s="937"/>
      <c r="E214" s="937"/>
      <c r="F214" s="937"/>
      <c r="G214" s="937"/>
      <c r="H214" s="937"/>
      <c r="I214" s="937"/>
      <c r="J214" s="937"/>
      <c r="K214" s="937"/>
      <c r="L214" s="937"/>
      <c r="M214" s="937"/>
    </row>
    <row r="215" spans="1:13" ht="13.8" thickBot="1" x14ac:dyDescent="0.3">
      <c r="A215" s="938" t="s">
        <v>685</v>
      </c>
      <c r="B215" s="939"/>
      <c r="C215" s="940"/>
      <c r="D215" s="940"/>
      <c r="E215" s="940"/>
      <c r="F215" s="940"/>
      <c r="G215" s="940"/>
      <c r="H215" s="940"/>
      <c r="I215" s="940"/>
      <c r="J215" s="940"/>
      <c r="K215" s="940"/>
      <c r="L215" s="940"/>
      <c r="M215" s="940"/>
    </row>
    <row r="216" spans="1:13" x14ac:dyDescent="0.25">
      <c r="A216" s="941" t="s">
        <v>686</v>
      </c>
      <c r="B216" s="915"/>
      <c r="C216" s="916"/>
      <c r="D216" s="916"/>
      <c r="E216" s="917"/>
      <c r="F216" s="916"/>
      <c r="G216" s="916"/>
      <c r="H216" s="916"/>
      <c r="I216" s="916"/>
      <c r="J216" s="916"/>
      <c r="K216" s="916"/>
      <c r="L216" s="942">
        <f t="shared" ref="L216:L221" si="44">+J216+K216</f>
        <v>0</v>
      </c>
      <c r="M216" s="919" t="str">
        <f t="shared" ref="M216:M222" si="45">IF((C216&lt;&gt;0),ROUND((L216/C216)*100,1),"")</f>
        <v/>
      </c>
    </row>
    <row r="217" spans="1:13" x14ac:dyDescent="0.25">
      <c r="A217" s="943" t="s">
        <v>687</v>
      </c>
      <c r="B217" s="921">
        <v>10922999</v>
      </c>
      <c r="C217" s="927">
        <v>10922999</v>
      </c>
      <c r="D217" s="927"/>
      <c r="E217" s="927"/>
      <c r="F217" s="927"/>
      <c r="G217" s="927">
        <v>10922999</v>
      </c>
      <c r="H217" s="927"/>
      <c r="I217" s="927"/>
      <c r="J217" s="927"/>
      <c r="K217" s="927">
        <v>10922999</v>
      </c>
      <c r="L217" s="944">
        <f t="shared" si="44"/>
        <v>10922999</v>
      </c>
      <c r="M217" s="924">
        <f t="shared" si="45"/>
        <v>100</v>
      </c>
    </row>
    <row r="218" spans="1:13" x14ac:dyDescent="0.25">
      <c r="A218" s="943" t="s">
        <v>688</v>
      </c>
      <c r="B218" s="926"/>
      <c r="C218" s="927"/>
      <c r="D218" s="927"/>
      <c r="E218" s="927"/>
      <c r="F218" s="927"/>
      <c r="G218" s="927"/>
      <c r="H218" s="927"/>
      <c r="I218" s="927"/>
      <c r="J218" s="927"/>
      <c r="K218" s="927"/>
      <c r="L218" s="944">
        <f t="shared" si="44"/>
        <v>0</v>
      </c>
      <c r="M218" s="924" t="str">
        <f t="shared" si="45"/>
        <v/>
      </c>
    </row>
    <row r="219" spans="1:13" x14ac:dyDescent="0.25">
      <c r="A219" s="943" t="s">
        <v>689</v>
      </c>
      <c r="B219" s="926"/>
      <c r="C219" s="927"/>
      <c r="D219" s="927"/>
      <c r="E219" s="927"/>
      <c r="F219" s="927"/>
      <c r="G219" s="927"/>
      <c r="H219" s="927"/>
      <c r="I219" s="927"/>
      <c r="J219" s="927"/>
      <c r="K219" s="927"/>
      <c r="L219" s="944">
        <f t="shared" si="44"/>
        <v>0</v>
      </c>
      <c r="M219" s="924" t="str">
        <f t="shared" si="45"/>
        <v/>
      </c>
    </row>
    <row r="220" spans="1:13" x14ac:dyDescent="0.25">
      <c r="A220" s="945" t="s">
        <v>262</v>
      </c>
      <c r="B220" s="926"/>
      <c r="C220" s="927"/>
      <c r="D220" s="927"/>
      <c r="E220" s="927"/>
      <c r="F220" s="927"/>
      <c r="G220" s="927"/>
      <c r="H220" s="927"/>
      <c r="I220" s="927"/>
      <c r="J220" s="927"/>
      <c r="K220" s="927"/>
      <c r="L220" s="944">
        <f t="shared" si="44"/>
        <v>0</v>
      </c>
      <c r="M220" s="924" t="str">
        <f t="shared" si="45"/>
        <v/>
      </c>
    </row>
    <row r="221" spans="1:13" ht="13.8" thickBot="1" x14ac:dyDescent="0.3">
      <c r="A221" s="946"/>
      <c r="B221" s="929"/>
      <c r="C221" s="930"/>
      <c r="D221" s="930"/>
      <c r="E221" s="930"/>
      <c r="F221" s="930"/>
      <c r="G221" s="930"/>
      <c r="H221" s="930"/>
      <c r="I221" s="930"/>
      <c r="J221" s="930"/>
      <c r="K221" s="930"/>
      <c r="L221" s="944">
        <f t="shared" si="44"/>
        <v>0</v>
      </c>
      <c r="M221" s="931" t="str">
        <f t="shared" si="45"/>
        <v/>
      </c>
    </row>
    <row r="222" spans="1:13" ht="13.8" thickBot="1" x14ac:dyDescent="0.3">
      <c r="A222" s="947" t="s">
        <v>486</v>
      </c>
      <c r="B222" s="933">
        <f t="shared" ref="B222:L222" si="46">SUM(B216:B221)</f>
        <v>10922999</v>
      </c>
      <c r="C222" s="933">
        <f t="shared" si="46"/>
        <v>10922999</v>
      </c>
      <c r="D222" s="933">
        <f t="shared" si="46"/>
        <v>0</v>
      </c>
      <c r="E222" s="933">
        <f t="shared" si="46"/>
        <v>0</v>
      </c>
      <c r="F222" s="933">
        <f t="shared" si="46"/>
        <v>0</v>
      </c>
      <c r="G222" s="933">
        <f t="shared" si="46"/>
        <v>10922999</v>
      </c>
      <c r="H222" s="933">
        <f t="shared" si="46"/>
        <v>0</v>
      </c>
      <c r="I222" s="933">
        <f t="shared" si="46"/>
        <v>0</v>
      </c>
      <c r="J222" s="933">
        <f t="shared" si="46"/>
        <v>0</v>
      </c>
      <c r="K222" s="933">
        <f t="shared" si="46"/>
        <v>10922999</v>
      </c>
      <c r="L222" s="933">
        <f t="shared" si="46"/>
        <v>10922999</v>
      </c>
      <c r="M222" s="934">
        <f t="shared" si="45"/>
        <v>100</v>
      </c>
    </row>
    <row r="223" spans="1:13" x14ac:dyDescent="0.25">
      <c r="A223" s="1159" t="s">
        <v>1599</v>
      </c>
      <c r="B223" s="1159"/>
      <c r="C223" s="1159"/>
      <c r="D223" s="1159"/>
      <c r="E223" s="1159"/>
      <c r="F223" s="1159"/>
      <c r="G223" s="1159"/>
      <c r="H223" s="1159"/>
      <c r="I223" s="1159"/>
      <c r="J223" s="1159"/>
      <c r="K223" s="1159"/>
      <c r="L223" s="1159"/>
      <c r="M223" s="1159"/>
    </row>
    <row r="224" spans="1:13" ht="5.25" customHeight="1" x14ac:dyDescent="0.25">
      <c r="A224" s="948"/>
      <c r="B224" s="948"/>
      <c r="C224" s="948"/>
      <c r="D224" s="948"/>
      <c r="E224" s="948"/>
      <c r="F224" s="948"/>
      <c r="G224" s="948"/>
      <c r="H224" s="948"/>
      <c r="I224" s="948"/>
      <c r="J224" s="948"/>
      <c r="K224" s="948"/>
      <c r="L224" s="948"/>
      <c r="M224" s="948"/>
    </row>
    <row r="225" spans="1:13" ht="15.6" x14ac:dyDescent="0.25">
      <c r="A225" s="1160" t="s">
        <v>1636</v>
      </c>
      <c r="B225" s="1160"/>
      <c r="C225" s="1160"/>
      <c r="D225" s="1160"/>
      <c r="E225" s="1160"/>
      <c r="F225" s="1160"/>
      <c r="G225" s="1160"/>
      <c r="H225" s="1160"/>
      <c r="I225" s="1160"/>
      <c r="J225" s="1160"/>
      <c r="K225" s="1160"/>
      <c r="L225" s="1160"/>
      <c r="M225" s="1160"/>
    </row>
    <row r="226" spans="1:13" ht="12" customHeight="1" thickBot="1" x14ac:dyDescent="0.3">
      <c r="A226" s="949"/>
      <c r="B226" s="949"/>
      <c r="C226" s="949"/>
      <c r="D226" s="949"/>
      <c r="E226" s="949"/>
      <c r="F226" s="949"/>
      <c r="G226" s="949"/>
      <c r="H226" s="949"/>
      <c r="I226" s="949"/>
      <c r="J226" s="949"/>
      <c r="K226" s="949"/>
      <c r="L226" s="1161">
        <f>M200</f>
        <v>0</v>
      </c>
      <c r="M226" s="1161"/>
    </row>
    <row r="227" spans="1:13" ht="21" thickBot="1" x14ac:dyDescent="0.3">
      <c r="A227" s="1162" t="s">
        <v>1600</v>
      </c>
      <c r="B227" s="1163"/>
      <c r="C227" s="1163"/>
      <c r="D227" s="1163"/>
      <c r="E227" s="1163"/>
      <c r="F227" s="1163"/>
      <c r="G227" s="1163"/>
      <c r="H227" s="1163"/>
      <c r="I227" s="1163"/>
      <c r="J227" s="1163"/>
      <c r="K227" s="950" t="s">
        <v>1601</v>
      </c>
      <c r="L227" s="950" t="s">
        <v>1602</v>
      </c>
      <c r="M227" s="950" t="s">
        <v>1585</v>
      </c>
    </row>
    <row r="228" spans="1:13" x14ac:dyDescent="0.25">
      <c r="A228" s="1164"/>
      <c r="B228" s="1165"/>
      <c r="C228" s="1165"/>
      <c r="D228" s="1165"/>
      <c r="E228" s="1165"/>
      <c r="F228" s="1165"/>
      <c r="G228" s="1165"/>
      <c r="H228" s="1165"/>
      <c r="I228" s="1165"/>
      <c r="J228" s="1165"/>
      <c r="K228" s="917"/>
      <c r="L228" s="951"/>
      <c r="M228" s="951"/>
    </row>
    <row r="229" spans="1:13" ht="13.8" thickBot="1" x14ac:dyDescent="0.3">
      <c r="A229" s="1166"/>
      <c r="B229" s="1167"/>
      <c r="C229" s="1167"/>
      <c r="D229" s="1167"/>
      <c r="E229" s="1167"/>
      <c r="F229" s="1167"/>
      <c r="G229" s="1167"/>
      <c r="H229" s="1167"/>
      <c r="I229" s="1167"/>
      <c r="J229" s="1167"/>
      <c r="K229" s="952"/>
      <c r="L229" s="930"/>
      <c r="M229" s="930"/>
    </row>
    <row r="230" spans="1:13" ht="13.8" thickBot="1" x14ac:dyDescent="0.3">
      <c r="A230" s="1168" t="s">
        <v>259</v>
      </c>
      <c r="B230" s="1169"/>
      <c r="C230" s="1169"/>
      <c r="D230" s="1169"/>
      <c r="E230" s="1169"/>
      <c r="F230" s="1169"/>
      <c r="G230" s="1169"/>
      <c r="H230" s="1169"/>
      <c r="I230" s="1169"/>
      <c r="J230" s="1169"/>
      <c r="K230" s="953">
        <f>SUM(K228:K229)</f>
        <v>0</v>
      </c>
      <c r="L230" s="953">
        <f>SUM(L228:L229)</f>
        <v>0</v>
      </c>
      <c r="M230" s="953">
        <f>SUM(M228:M229)</f>
        <v>0</v>
      </c>
    </row>
    <row r="232" spans="1:13" ht="15" customHeight="1" x14ac:dyDescent="0.25">
      <c r="A232" s="1179" t="s">
        <v>1582</v>
      </c>
      <c r="B232" s="1179"/>
      <c r="C232" s="1179"/>
      <c r="D232" s="1180" t="s">
        <v>1263</v>
      </c>
      <c r="E232" s="1180"/>
      <c r="F232" s="1180"/>
      <c r="G232" s="1180"/>
      <c r="H232" s="1180"/>
      <c r="I232" s="1180"/>
      <c r="J232" s="1180"/>
      <c r="K232" s="1180"/>
      <c r="L232" s="1180"/>
      <c r="M232" s="1180"/>
    </row>
    <row r="233" spans="1:13" ht="14.4" thickBot="1" x14ac:dyDescent="0.3">
      <c r="A233" s="880"/>
      <c r="B233" s="880"/>
      <c r="C233" s="880"/>
      <c r="D233" s="880"/>
      <c r="E233" s="880"/>
      <c r="F233" s="880"/>
      <c r="G233" s="880"/>
      <c r="H233" s="880"/>
      <c r="I233" s="880"/>
      <c r="J233" s="880"/>
      <c r="K233" s="880"/>
      <c r="L233" s="907"/>
      <c r="M233" s="908">
        <f>'[3]4.sz.mell.'!G233</f>
        <v>0</v>
      </c>
    </row>
    <row r="234" spans="1:13" ht="13.8" thickBot="1" x14ac:dyDescent="0.3">
      <c r="A234" s="1170" t="s">
        <v>675</v>
      </c>
      <c r="B234" s="1173" t="s">
        <v>1584</v>
      </c>
      <c r="C234" s="1173"/>
      <c r="D234" s="1173"/>
      <c r="E234" s="1173"/>
      <c r="F234" s="1173"/>
      <c r="G234" s="1173"/>
      <c r="H234" s="1173"/>
      <c r="I234" s="1173"/>
      <c r="J234" s="1174" t="s">
        <v>1585</v>
      </c>
      <c r="K234" s="1174"/>
      <c r="L234" s="1174"/>
      <c r="M234" s="1174"/>
    </row>
    <row r="235" spans="1:13" ht="15" customHeight="1" thickBot="1" x14ac:dyDescent="0.3">
      <c r="A235" s="1171"/>
      <c r="B235" s="1176" t="s">
        <v>1586</v>
      </c>
      <c r="C235" s="1177" t="s">
        <v>1587</v>
      </c>
      <c r="D235" s="1178" t="s">
        <v>1588</v>
      </c>
      <c r="E235" s="1178"/>
      <c r="F235" s="1178"/>
      <c r="G235" s="1178"/>
      <c r="H235" s="1178"/>
      <c r="I235" s="1178"/>
      <c r="J235" s="1175"/>
      <c r="K235" s="1175"/>
      <c r="L235" s="1175"/>
      <c r="M235" s="1175"/>
    </row>
    <row r="236" spans="1:13" ht="13.8" thickBot="1" x14ac:dyDescent="0.3">
      <c r="A236" s="1171"/>
      <c r="B236" s="1176"/>
      <c r="C236" s="1177"/>
      <c r="D236" s="909" t="s">
        <v>1586</v>
      </c>
      <c r="E236" s="909" t="s">
        <v>1587</v>
      </c>
      <c r="F236" s="909" t="s">
        <v>1586</v>
      </c>
      <c r="G236" s="909" t="s">
        <v>1587</v>
      </c>
      <c r="H236" s="909" t="s">
        <v>1586</v>
      </c>
      <c r="I236" s="909" t="s">
        <v>1587</v>
      </c>
      <c r="J236" s="1175"/>
      <c r="K236" s="1175"/>
      <c r="L236" s="1175"/>
      <c r="M236" s="1175"/>
    </row>
    <row r="237" spans="1:13" ht="31.2" thickBot="1" x14ac:dyDescent="0.3">
      <c r="A237" s="1172"/>
      <c r="B237" s="1177" t="s">
        <v>1589</v>
      </c>
      <c r="C237" s="1177"/>
      <c r="D237" s="1177" t="s">
        <v>1633</v>
      </c>
      <c r="E237" s="1177"/>
      <c r="F237" s="1177" t="s">
        <v>1634</v>
      </c>
      <c r="G237" s="1177"/>
      <c r="H237" s="1176" t="s">
        <v>1635</v>
      </c>
      <c r="I237" s="1176"/>
      <c r="J237" s="910" t="str">
        <f>+D237</f>
        <v>2018. előtt</v>
      </c>
      <c r="K237" s="909" t="str">
        <f>+F237</f>
        <v>2018. évi</v>
      </c>
      <c r="L237" s="910" t="s">
        <v>249</v>
      </c>
      <c r="M237" s="909" t="str">
        <f>+CONCATENATE("Teljesítés %-a ",LEFT([3]ÖSSZEFÜGGÉSEK!A235,4),". XII. 31-ig")</f>
        <v>Teljesítés %-a . XII. 31-ig</v>
      </c>
    </row>
    <row r="238" spans="1:13" ht="13.8" thickBot="1" x14ac:dyDescent="0.3">
      <c r="A238" s="911" t="s">
        <v>1497</v>
      </c>
      <c r="B238" s="910" t="s">
        <v>1389</v>
      </c>
      <c r="C238" s="910" t="s">
        <v>1390</v>
      </c>
      <c r="D238" s="912" t="s">
        <v>1391</v>
      </c>
      <c r="E238" s="909" t="s">
        <v>1590</v>
      </c>
      <c r="F238" s="909" t="s">
        <v>1591</v>
      </c>
      <c r="G238" s="909" t="s">
        <v>1592</v>
      </c>
      <c r="H238" s="910" t="s">
        <v>1593</v>
      </c>
      <c r="I238" s="912" t="s">
        <v>1594</v>
      </c>
      <c r="J238" s="912" t="s">
        <v>1595</v>
      </c>
      <c r="K238" s="912" t="s">
        <v>1596</v>
      </c>
      <c r="L238" s="912" t="s">
        <v>1597</v>
      </c>
      <c r="M238" s="913" t="s">
        <v>1598</v>
      </c>
    </row>
    <row r="239" spans="1:13" x14ac:dyDescent="0.25">
      <c r="A239" s="914" t="s">
        <v>678</v>
      </c>
      <c r="B239" s="915"/>
      <c r="C239" s="916"/>
      <c r="D239" s="916"/>
      <c r="E239" s="917"/>
      <c r="F239" s="916"/>
      <c r="G239" s="916"/>
      <c r="H239" s="916"/>
      <c r="I239" s="916"/>
      <c r="J239" s="916"/>
      <c r="K239" s="916"/>
      <c r="L239" s="918">
        <f t="shared" ref="L239:L245" si="47">+J239+K239</f>
        <v>0</v>
      </c>
      <c r="M239" s="919" t="str">
        <f>IF((C239&lt;&gt;0),ROUND((L239/C239)*100,1),"")</f>
        <v/>
      </c>
    </row>
    <row r="240" spans="1:13" x14ac:dyDescent="0.25">
      <c r="A240" s="920" t="s">
        <v>679</v>
      </c>
      <c r="B240" s="921"/>
      <c r="C240" s="922"/>
      <c r="D240" s="922"/>
      <c r="E240" s="922"/>
      <c r="F240" s="922"/>
      <c r="G240" s="922"/>
      <c r="H240" s="922"/>
      <c r="I240" s="922"/>
      <c r="J240" s="922"/>
      <c r="K240" s="922"/>
      <c r="L240" s="923">
        <f t="shared" si="47"/>
        <v>0</v>
      </c>
      <c r="M240" s="924" t="str">
        <f t="shared" ref="M240:M245" si="48">IF((C240&lt;&gt;0),ROUND((L240/C240)*100,1),"")</f>
        <v/>
      </c>
    </row>
    <row r="241" spans="1:16" x14ac:dyDescent="0.25">
      <c r="A241" s="925" t="s">
        <v>680</v>
      </c>
      <c r="B241" s="926">
        <v>150000000</v>
      </c>
      <c r="C241" s="927">
        <v>150000000</v>
      </c>
      <c r="D241" s="927">
        <v>150000000</v>
      </c>
      <c r="E241" s="927">
        <v>150000000</v>
      </c>
      <c r="F241" s="927"/>
      <c r="G241" s="927"/>
      <c r="H241" s="927"/>
      <c r="I241" s="927"/>
      <c r="J241" s="927">
        <v>150000000</v>
      </c>
      <c r="K241" s="927"/>
      <c r="L241" s="923">
        <f t="shared" si="47"/>
        <v>150000000</v>
      </c>
      <c r="M241" s="924">
        <f t="shared" si="48"/>
        <v>100</v>
      </c>
    </row>
    <row r="242" spans="1:16" x14ac:dyDescent="0.25">
      <c r="A242" s="925" t="s">
        <v>681</v>
      </c>
      <c r="B242" s="926"/>
      <c r="C242" s="927"/>
      <c r="D242" s="927"/>
      <c r="E242" s="927"/>
      <c r="F242" s="927"/>
      <c r="G242" s="927"/>
      <c r="H242" s="927"/>
      <c r="I242" s="927"/>
      <c r="J242" s="927"/>
      <c r="K242" s="927"/>
      <c r="L242" s="923">
        <f t="shared" si="47"/>
        <v>0</v>
      </c>
      <c r="M242" s="924" t="str">
        <f t="shared" si="48"/>
        <v/>
      </c>
    </row>
    <row r="243" spans="1:16" x14ac:dyDescent="0.25">
      <c r="A243" s="925" t="s">
        <v>682</v>
      </c>
      <c r="B243" s="926"/>
      <c r="C243" s="927"/>
      <c r="D243" s="927"/>
      <c r="E243" s="927"/>
      <c r="F243" s="927"/>
      <c r="G243" s="927"/>
      <c r="H243" s="927"/>
      <c r="I243" s="927"/>
      <c r="J243" s="927"/>
      <c r="K243" s="927"/>
      <c r="L243" s="923">
        <f t="shared" si="47"/>
        <v>0</v>
      </c>
      <c r="M243" s="924" t="str">
        <f t="shared" si="48"/>
        <v/>
      </c>
    </row>
    <row r="244" spans="1:16" x14ac:dyDescent="0.25">
      <c r="A244" s="925" t="s">
        <v>683</v>
      </c>
      <c r="B244" s="926"/>
      <c r="C244" s="927"/>
      <c r="D244" s="927"/>
      <c r="E244" s="927"/>
      <c r="F244" s="927"/>
      <c r="G244" s="927"/>
      <c r="H244" s="927"/>
      <c r="I244" s="927"/>
      <c r="J244" s="927"/>
      <c r="K244" s="927"/>
      <c r="L244" s="923">
        <f t="shared" si="47"/>
        <v>0</v>
      </c>
      <c r="M244" s="924" t="str">
        <f t="shared" si="48"/>
        <v/>
      </c>
    </row>
    <row r="245" spans="1:16" ht="15" customHeight="1" thickBot="1" x14ac:dyDescent="0.3">
      <c r="A245" s="928"/>
      <c r="B245" s="929"/>
      <c r="C245" s="930"/>
      <c r="D245" s="930"/>
      <c r="E245" s="930"/>
      <c r="F245" s="930"/>
      <c r="G245" s="930"/>
      <c r="H245" s="930"/>
      <c r="I245" s="930"/>
      <c r="J245" s="930"/>
      <c r="K245" s="930"/>
      <c r="L245" s="923">
        <f t="shared" si="47"/>
        <v>0</v>
      </c>
      <c r="M245" s="931" t="str">
        <f t="shared" si="48"/>
        <v/>
      </c>
    </row>
    <row r="246" spans="1:16" ht="13.8" thickBot="1" x14ac:dyDescent="0.3">
      <c r="A246" s="932" t="s">
        <v>684</v>
      </c>
      <c r="B246" s="933">
        <f>B239+SUM(B241:B245)</f>
        <v>150000000</v>
      </c>
      <c r="C246" s="933">
        <f t="shared" ref="C246:L246" si="49">C239+SUM(C241:C245)</f>
        <v>150000000</v>
      </c>
      <c r="D246" s="933">
        <f t="shared" si="49"/>
        <v>150000000</v>
      </c>
      <c r="E246" s="933">
        <f t="shared" si="49"/>
        <v>150000000</v>
      </c>
      <c r="F246" s="933">
        <f t="shared" si="49"/>
        <v>0</v>
      </c>
      <c r="G246" s="933">
        <f t="shared" si="49"/>
        <v>0</v>
      </c>
      <c r="H246" s="933">
        <f t="shared" si="49"/>
        <v>0</v>
      </c>
      <c r="I246" s="933">
        <f t="shared" si="49"/>
        <v>0</v>
      </c>
      <c r="J246" s="933">
        <f t="shared" si="49"/>
        <v>150000000</v>
      </c>
      <c r="K246" s="933">
        <f t="shared" si="49"/>
        <v>0</v>
      </c>
      <c r="L246" s="933">
        <f t="shared" si="49"/>
        <v>150000000</v>
      </c>
      <c r="M246" s="934">
        <f>IF((C246&lt;&gt;0),ROUND((L246/C246)*100,1),"")</f>
        <v>100</v>
      </c>
    </row>
    <row r="247" spans="1:16" x14ac:dyDescent="0.25">
      <c r="A247" s="935"/>
      <c r="B247" s="936"/>
      <c r="C247" s="937"/>
      <c r="D247" s="937"/>
      <c r="E247" s="937"/>
      <c r="F247" s="937"/>
      <c r="G247" s="937"/>
      <c r="H247" s="937"/>
      <c r="I247" s="937"/>
      <c r="J247" s="937"/>
      <c r="K247" s="937"/>
      <c r="L247" s="937"/>
      <c r="M247" s="937"/>
    </row>
    <row r="248" spans="1:16" ht="13.8" thickBot="1" x14ac:dyDescent="0.3">
      <c r="A248" s="938" t="s">
        <v>685</v>
      </c>
      <c r="B248" s="939"/>
      <c r="C248" s="940"/>
      <c r="D248" s="940"/>
      <c r="E248" s="940"/>
      <c r="F248" s="940"/>
      <c r="G248" s="940"/>
      <c r="H248" s="940"/>
      <c r="I248" s="940"/>
      <c r="J248" s="940"/>
      <c r="K248" s="940"/>
      <c r="L248" s="940"/>
      <c r="M248" s="940"/>
    </row>
    <row r="249" spans="1:16" x14ac:dyDescent="0.25">
      <c r="A249" s="941" t="s">
        <v>686</v>
      </c>
      <c r="B249" s="915"/>
      <c r="C249" s="916"/>
      <c r="D249" s="916"/>
      <c r="E249" s="917"/>
      <c r="F249" s="916"/>
      <c r="G249" s="916"/>
      <c r="H249" s="916"/>
      <c r="I249" s="916"/>
      <c r="J249" s="916"/>
      <c r="K249" s="916"/>
      <c r="L249" s="942">
        <f t="shared" ref="L249:L254" si="50">+J249+K249</f>
        <v>0</v>
      </c>
      <c r="M249" s="919" t="str">
        <f t="shared" ref="M249:M255" si="51">IF((C249&lt;&gt;0),ROUND((L249/C249)*100,1),"")</f>
        <v/>
      </c>
    </row>
    <row r="250" spans="1:16" x14ac:dyDescent="0.25">
      <c r="A250" s="943" t="s">
        <v>687</v>
      </c>
      <c r="B250" s="921">
        <v>134780146</v>
      </c>
      <c r="C250" s="927">
        <v>134780146</v>
      </c>
      <c r="D250" s="927">
        <v>58998173</v>
      </c>
      <c r="E250" s="927">
        <v>58998173</v>
      </c>
      <c r="F250" s="927">
        <v>82358864</v>
      </c>
      <c r="G250" s="927">
        <v>82358864</v>
      </c>
      <c r="H250" s="927"/>
      <c r="I250" s="927"/>
      <c r="J250" s="927">
        <v>58998173</v>
      </c>
      <c r="K250" s="927">
        <v>94192504</v>
      </c>
      <c r="L250" s="944">
        <f t="shared" si="50"/>
        <v>153190677</v>
      </c>
      <c r="M250" s="924">
        <f t="shared" si="51"/>
        <v>113.7</v>
      </c>
    </row>
    <row r="251" spans="1:16" x14ac:dyDescent="0.25">
      <c r="A251" s="943" t="s">
        <v>688</v>
      </c>
      <c r="B251" s="926">
        <v>15219854</v>
      </c>
      <c r="C251" s="927">
        <v>15219854</v>
      </c>
      <c r="D251" s="927">
        <v>5116904</v>
      </c>
      <c r="E251" s="927">
        <v>5116904</v>
      </c>
      <c r="F251" s="927">
        <v>3534136</v>
      </c>
      <c r="G251" s="927">
        <v>3534136</v>
      </c>
      <c r="H251" s="927"/>
      <c r="I251" s="927"/>
      <c r="J251" s="927">
        <v>5116904</v>
      </c>
      <c r="K251" s="927">
        <v>3534136</v>
      </c>
      <c r="L251" s="944">
        <f t="shared" si="50"/>
        <v>8651040</v>
      </c>
      <c r="M251" s="924">
        <f t="shared" si="51"/>
        <v>56.8</v>
      </c>
    </row>
    <row r="252" spans="1:16" x14ac:dyDescent="0.25">
      <c r="A252" s="943" t="s">
        <v>689</v>
      </c>
      <c r="B252" s="926"/>
      <c r="C252" s="927"/>
      <c r="D252" s="927"/>
      <c r="E252" s="927"/>
      <c r="F252" s="927"/>
      <c r="G252" s="927"/>
      <c r="H252" s="927"/>
      <c r="I252" s="927"/>
      <c r="J252" s="927"/>
      <c r="K252" s="927"/>
      <c r="L252" s="944">
        <f t="shared" si="50"/>
        <v>0</v>
      </c>
      <c r="M252" s="924" t="str">
        <f t="shared" si="51"/>
        <v/>
      </c>
    </row>
    <row r="253" spans="1:16" x14ac:dyDescent="0.25">
      <c r="A253" s="945" t="s">
        <v>262</v>
      </c>
      <c r="B253" s="926"/>
      <c r="C253" s="927"/>
      <c r="D253" s="927"/>
      <c r="E253" s="927"/>
      <c r="F253" s="927"/>
      <c r="G253" s="927"/>
      <c r="H253" s="927"/>
      <c r="I253" s="927"/>
      <c r="J253" s="927"/>
      <c r="K253" s="927"/>
      <c r="L253" s="944">
        <f t="shared" si="50"/>
        <v>0</v>
      </c>
      <c r="M253" s="924" t="str">
        <f t="shared" si="51"/>
        <v/>
      </c>
    </row>
    <row r="254" spans="1:16" ht="13.8" thickBot="1" x14ac:dyDescent="0.3">
      <c r="A254" s="946"/>
      <c r="B254" s="929"/>
      <c r="C254" s="930"/>
      <c r="D254" s="930"/>
      <c r="E254" s="930"/>
      <c r="F254" s="930"/>
      <c r="G254" s="930"/>
      <c r="H254" s="930"/>
      <c r="I254" s="930"/>
      <c r="J254" s="930"/>
      <c r="K254" s="930"/>
      <c r="L254" s="944">
        <f t="shared" si="50"/>
        <v>0</v>
      </c>
      <c r="M254" s="931" t="str">
        <f t="shared" si="51"/>
        <v/>
      </c>
    </row>
    <row r="255" spans="1:16" ht="13.8" thickBot="1" x14ac:dyDescent="0.3">
      <c r="A255" s="947" t="s">
        <v>486</v>
      </c>
      <c r="B255" s="933">
        <f t="shared" ref="B255:L255" si="52">SUM(B249:B254)</f>
        <v>150000000</v>
      </c>
      <c r="C255" s="933">
        <f t="shared" si="52"/>
        <v>150000000</v>
      </c>
      <c r="D255" s="933">
        <f t="shared" si="52"/>
        <v>64115077</v>
      </c>
      <c r="E255" s="933">
        <f t="shared" si="52"/>
        <v>64115077</v>
      </c>
      <c r="F255" s="933">
        <f t="shared" si="52"/>
        <v>85893000</v>
      </c>
      <c r="G255" s="933">
        <f t="shared" si="52"/>
        <v>85893000</v>
      </c>
      <c r="H255" s="933">
        <f t="shared" si="52"/>
        <v>0</v>
      </c>
      <c r="I255" s="933">
        <f t="shared" si="52"/>
        <v>0</v>
      </c>
      <c r="J255" s="933">
        <f t="shared" si="52"/>
        <v>64115077</v>
      </c>
      <c r="K255" s="933">
        <f t="shared" si="52"/>
        <v>97726640</v>
      </c>
      <c r="L255" s="933">
        <f t="shared" si="52"/>
        <v>161841717</v>
      </c>
      <c r="M255" s="934">
        <f t="shared" si="51"/>
        <v>107.9</v>
      </c>
      <c r="O255" s="1034">
        <f>SUM(D255,F255,H255)</f>
        <v>150008077</v>
      </c>
      <c r="P255" s="1034">
        <f>SUM(E255,G255,I255)</f>
        <v>150008077</v>
      </c>
    </row>
    <row r="256" spans="1:16" x14ac:dyDescent="0.25">
      <c r="A256" s="1159" t="s">
        <v>1599</v>
      </c>
      <c r="B256" s="1159"/>
      <c r="C256" s="1159"/>
      <c r="D256" s="1159"/>
      <c r="E256" s="1159"/>
      <c r="F256" s="1159"/>
      <c r="G256" s="1159"/>
      <c r="H256" s="1159"/>
      <c r="I256" s="1159"/>
      <c r="J256" s="1159"/>
      <c r="K256" s="1159"/>
      <c r="L256" s="1159"/>
      <c r="M256" s="1159"/>
    </row>
    <row r="257" spans="1:13" ht="5.25" customHeight="1" x14ac:dyDescent="0.25">
      <c r="A257" s="948"/>
      <c r="B257" s="948"/>
      <c r="C257" s="948"/>
      <c r="D257" s="948"/>
      <c r="E257" s="948"/>
      <c r="F257" s="948"/>
      <c r="G257" s="948"/>
      <c r="H257" s="948"/>
      <c r="I257" s="948"/>
      <c r="J257" s="948"/>
      <c r="K257" s="948"/>
      <c r="L257" s="948"/>
      <c r="M257" s="948"/>
    </row>
    <row r="258" spans="1:13" ht="15.6" x14ac:dyDescent="0.25">
      <c r="A258" s="1160" t="s">
        <v>1636</v>
      </c>
      <c r="B258" s="1160"/>
      <c r="C258" s="1160"/>
      <c r="D258" s="1160"/>
      <c r="E258" s="1160"/>
      <c r="F258" s="1160"/>
      <c r="G258" s="1160"/>
      <c r="H258" s="1160"/>
      <c r="I258" s="1160"/>
      <c r="J258" s="1160"/>
      <c r="K258" s="1160"/>
      <c r="L258" s="1160"/>
      <c r="M258" s="1160"/>
    </row>
    <row r="259" spans="1:13" ht="12" customHeight="1" thickBot="1" x14ac:dyDescent="0.3">
      <c r="A259" s="949"/>
      <c r="B259" s="949"/>
      <c r="C259" s="949"/>
      <c r="D259" s="949"/>
      <c r="E259" s="949"/>
      <c r="F259" s="949"/>
      <c r="G259" s="949"/>
      <c r="H259" s="949"/>
      <c r="I259" s="949"/>
      <c r="J259" s="949"/>
      <c r="K259" s="949"/>
      <c r="L259" s="1161">
        <f>M233</f>
        <v>0</v>
      </c>
      <c r="M259" s="1161"/>
    </row>
    <row r="260" spans="1:13" ht="21" thickBot="1" x14ac:dyDescent="0.3">
      <c r="A260" s="1162" t="s">
        <v>1600</v>
      </c>
      <c r="B260" s="1163"/>
      <c r="C260" s="1163"/>
      <c r="D260" s="1163"/>
      <c r="E260" s="1163"/>
      <c r="F260" s="1163"/>
      <c r="G260" s="1163"/>
      <c r="H260" s="1163"/>
      <c r="I260" s="1163"/>
      <c r="J260" s="1163"/>
      <c r="K260" s="950" t="s">
        <v>1601</v>
      </c>
      <c r="L260" s="950" t="s">
        <v>1602</v>
      </c>
      <c r="M260" s="950" t="s">
        <v>1585</v>
      </c>
    </row>
    <row r="261" spans="1:13" x14ac:dyDescent="0.25">
      <c r="A261" s="1164"/>
      <c r="B261" s="1165"/>
      <c r="C261" s="1165"/>
      <c r="D261" s="1165"/>
      <c r="E261" s="1165"/>
      <c r="F261" s="1165"/>
      <c r="G261" s="1165"/>
      <c r="H261" s="1165"/>
      <c r="I261" s="1165"/>
      <c r="J261" s="1165"/>
      <c r="K261" s="917"/>
      <c r="L261" s="951"/>
      <c r="M261" s="951"/>
    </row>
    <row r="262" spans="1:13" ht="13.8" thickBot="1" x14ac:dyDescent="0.3">
      <c r="A262" s="1166"/>
      <c r="B262" s="1167"/>
      <c r="C262" s="1167"/>
      <c r="D262" s="1167"/>
      <c r="E262" s="1167"/>
      <c r="F262" s="1167"/>
      <c r="G262" s="1167"/>
      <c r="H262" s="1167"/>
      <c r="I262" s="1167"/>
      <c r="J262" s="1167"/>
      <c r="K262" s="952"/>
      <c r="L262" s="930"/>
      <c r="M262" s="930"/>
    </row>
    <row r="263" spans="1:13" ht="13.8" thickBot="1" x14ac:dyDescent="0.3">
      <c r="A263" s="1168" t="s">
        <v>259</v>
      </c>
      <c r="B263" s="1169"/>
      <c r="C263" s="1169"/>
      <c r="D263" s="1169"/>
      <c r="E263" s="1169"/>
      <c r="F263" s="1169"/>
      <c r="G263" s="1169"/>
      <c r="H263" s="1169"/>
      <c r="I263" s="1169"/>
      <c r="J263" s="1169"/>
      <c r="K263" s="953">
        <f>SUM(K261:K262)</f>
        <v>0</v>
      </c>
      <c r="L263" s="953">
        <f>SUM(L261:L262)</f>
        <v>0</v>
      </c>
      <c r="M263" s="953">
        <f>SUM(M261:M262)</f>
        <v>0</v>
      </c>
    </row>
    <row r="265" spans="1:13" ht="15" customHeight="1" x14ac:dyDescent="0.25">
      <c r="A265" s="1179" t="s">
        <v>1582</v>
      </c>
      <c r="B265" s="1179"/>
      <c r="C265" s="1179"/>
      <c r="D265" s="1180" t="s">
        <v>1264</v>
      </c>
      <c r="E265" s="1180"/>
      <c r="F265" s="1180"/>
      <c r="G265" s="1180"/>
      <c r="H265" s="1180"/>
      <c r="I265" s="1180"/>
      <c r="J265" s="1180"/>
      <c r="K265" s="1180"/>
      <c r="L265" s="1180"/>
      <c r="M265" s="1180"/>
    </row>
    <row r="266" spans="1:13" ht="14.4" thickBot="1" x14ac:dyDescent="0.3">
      <c r="A266" s="880"/>
      <c r="B266" s="880"/>
      <c r="C266" s="880"/>
      <c r="D266" s="880"/>
      <c r="E266" s="880"/>
      <c r="F266" s="880"/>
      <c r="G266" s="880"/>
      <c r="H266" s="880"/>
      <c r="I266" s="880"/>
      <c r="J266" s="880"/>
      <c r="K266" s="880"/>
      <c r="L266" s="907"/>
      <c r="M266" s="908">
        <f>'[3]4.sz.mell.'!G266</f>
        <v>0</v>
      </c>
    </row>
    <row r="267" spans="1:13" ht="13.8" thickBot="1" x14ac:dyDescent="0.3">
      <c r="A267" s="1170" t="s">
        <v>675</v>
      </c>
      <c r="B267" s="1173" t="s">
        <v>1584</v>
      </c>
      <c r="C267" s="1173"/>
      <c r="D267" s="1173"/>
      <c r="E267" s="1173"/>
      <c r="F267" s="1173"/>
      <c r="G267" s="1173"/>
      <c r="H267" s="1173"/>
      <c r="I267" s="1173"/>
      <c r="J267" s="1174" t="s">
        <v>1585</v>
      </c>
      <c r="K267" s="1174"/>
      <c r="L267" s="1174"/>
      <c r="M267" s="1174"/>
    </row>
    <row r="268" spans="1:13" ht="15" customHeight="1" thickBot="1" x14ac:dyDescent="0.3">
      <c r="A268" s="1171"/>
      <c r="B268" s="1176" t="s">
        <v>1586</v>
      </c>
      <c r="C268" s="1177" t="s">
        <v>1587</v>
      </c>
      <c r="D268" s="1178" t="s">
        <v>1588</v>
      </c>
      <c r="E268" s="1178"/>
      <c r="F268" s="1178"/>
      <c r="G268" s="1178"/>
      <c r="H268" s="1178"/>
      <c r="I268" s="1178"/>
      <c r="J268" s="1175"/>
      <c r="K268" s="1175"/>
      <c r="L268" s="1175"/>
      <c r="M268" s="1175"/>
    </row>
    <row r="269" spans="1:13" ht="13.8" thickBot="1" x14ac:dyDescent="0.3">
      <c r="A269" s="1171"/>
      <c r="B269" s="1176"/>
      <c r="C269" s="1177"/>
      <c r="D269" s="909" t="s">
        <v>1586</v>
      </c>
      <c r="E269" s="909" t="s">
        <v>1587</v>
      </c>
      <c r="F269" s="909" t="s">
        <v>1586</v>
      </c>
      <c r="G269" s="909" t="s">
        <v>1587</v>
      </c>
      <c r="H269" s="909" t="s">
        <v>1586</v>
      </c>
      <c r="I269" s="909" t="s">
        <v>1587</v>
      </c>
      <c r="J269" s="1175"/>
      <c r="K269" s="1175"/>
      <c r="L269" s="1175"/>
      <c r="M269" s="1175"/>
    </row>
    <row r="270" spans="1:13" ht="31.2" thickBot="1" x14ac:dyDescent="0.3">
      <c r="A270" s="1172"/>
      <c r="B270" s="1177" t="s">
        <v>1589</v>
      </c>
      <c r="C270" s="1177"/>
      <c r="D270" s="1177" t="s">
        <v>1633</v>
      </c>
      <c r="E270" s="1177"/>
      <c r="F270" s="1177" t="s">
        <v>1634</v>
      </c>
      <c r="G270" s="1177"/>
      <c r="H270" s="1176" t="s">
        <v>1635</v>
      </c>
      <c r="I270" s="1176"/>
      <c r="J270" s="910" t="str">
        <f>+D270</f>
        <v>2018. előtt</v>
      </c>
      <c r="K270" s="909" t="str">
        <f>+F270</f>
        <v>2018. évi</v>
      </c>
      <c r="L270" s="910" t="s">
        <v>249</v>
      </c>
      <c r="M270" s="909" t="str">
        <f>+CONCATENATE("Teljesítés %-a ",LEFT([3]ÖSSZEFÜGGÉSEK!A268,4),". XII. 31-ig")</f>
        <v>Teljesítés %-a . XII. 31-ig</v>
      </c>
    </row>
    <row r="271" spans="1:13" ht="13.8" thickBot="1" x14ac:dyDescent="0.3">
      <c r="A271" s="911" t="s">
        <v>1497</v>
      </c>
      <c r="B271" s="910" t="s">
        <v>1389</v>
      </c>
      <c r="C271" s="910" t="s">
        <v>1390</v>
      </c>
      <c r="D271" s="912" t="s">
        <v>1391</v>
      </c>
      <c r="E271" s="909" t="s">
        <v>1590</v>
      </c>
      <c r="F271" s="909" t="s">
        <v>1591</v>
      </c>
      <c r="G271" s="909" t="s">
        <v>1592</v>
      </c>
      <c r="H271" s="910" t="s">
        <v>1593</v>
      </c>
      <c r="I271" s="912" t="s">
        <v>1594</v>
      </c>
      <c r="J271" s="912" t="s">
        <v>1595</v>
      </c>
      <c r="K271" s="912" t="s">
        <v>1596</v>
      </c>
      <c r="L271" s="912" t="s">
        <v>1597</v>
      </c>
      <c r="M271" s="913" t="s">
        <v>1598</v>
      </c>
    </row>
    <row r="272" spans="1:13" x14ac:dyDescent="0.25">
      <c r="A272" s="914" t="s">
        <v>678</v>
      </c>
      <c r="B272" s="915"/>
      <c r="C272" s="916"/>
      <c r="D272" s="916"/>
      <c r="E272" s="917"/>
      <c r="F272" s="916"/>
      <c r="G272" s="916"/>
      <c r="H272" s="916"/>
      <c r="I272" s="916"/>
      <c r="J272" s="916"/>
      <c r="K272" s="916"/>
      <c r="L272" s="918">
        <f t="shared" ref="L272:L278" si="53">+J272+K272</f>
        <v>0</v>
      </c>
      <c r="M272" s="919" t="str">
        <f>IF((C272&lt;&gt;0),ROUND((L272/C272)*100,1),"")</f>
        <v/>
      </c>
    </row>
    <row r="273" spans="1:16" x14ac:dyDescent="0.25">
      <c r="A273" s="920" t="s">
        <v>679</v>
      </c>
      <c r="B273" s="921"/>
      <c r="C273" s="922"/>
      <c r="D273" s="922"/>
      <c r="E273" s="922"/>
      <c r="F273" s="922"/>
      <c r="G273" s="922"/>
      <c r="H273" s="922"/>
      <c r="I273" s="922"/>
      <c r="J273" s="922"/>
      <c r="K273" s="922"/>
      <c r="L273" s="923">
        <f t="shared" si="53"/>
        <v>0</v>
      </c>
      <c r="M273" s="924" t="str">
        <f t="shared" ref="M273:M278" si="54">IF((C273&lt;&gt;0),ROUND((L273/C273)*100,1),"")</f>
        <v/>
      </c>
    </row>
    <row r="274" spans="1:16" x14ac:dyDescent="0.25">
      <c r="A274" s="925" t="s">
        <v>680</v>
      </c>
      <c r="B274" s="926">
        <v>475000000</v>
      </c>
      <c r="C274" s="927">
        <v>475000000</v>
      </c>
      <c r="D274" s="927">
        <v>475000000</v>
      </c>
      <c r="E274" s="927">
        <v>475000000</v>
      </c>
      <c r="F274" s="927"/>
      <c r="G274" s="927"/>
      <c r="H274" s="927"/>
      <c r="I274" s="927"/>
      <c r="J274" s="927">
        <v>475000000</v>
      </c>
      <c r="K274" s="927"/>
      <c r="L274" s="923">
        <f t="shared" si="53"/>
        <v>475000000</v>
      </c>
      <c r="M274" s="924">
        <f t="shared" si="54"/>
        <v>100</v>
      </c>
    </row>
    <row r="275" spans="1:16" x14ac:dyDescent="0.25">
      <c r="A275" s="925" t="s">
        <v>681</v>
      </c>
      <c r="B275" s="926"/>
      <c r="C275" s="927"/>
      <c r="D275" s="927"/>
      <c r="E275" s="927"/>
      <c r="F275" s="927"/>
      <c r="G275" s="927"/>
      <c r="H275" s="927"/>
      <c r="I275" s="927"/>
      <c r="J275" s="927"/>
      <c r="K275" s="927"/>
      <c r="L275" s="923">
        <f t="shared" si="53"/>
        <v>0</v>
      </c>
      <c r="M275" s="924" t="str">
        <f t="shared" si="54"/>
        <v/>
      </c>
    </row>
    <row r="276" spans="1:16" x14ac:dyDescent="0.25">
      <c r="A276" s="925" t="s">
        <v>682</v>
      </c>
      <c r="B276" s="926"/>
      <c r="C276" s="927"/>
      <c r="D276" s="927"/>
      <c r="E276" s="927"/>
      <c r="F276" s="927"/>
      <c r="G276" s="927"/>
      <c r="H276" s="927"/>
      <c r="I276" s="927"/>
      <c r="J276" s="927"/>
      <c r="K276" s="927"/>
      <c r="L276" s="923">
        <f t="shared" si="53"/>
        <v>0</v>
      </c>
      <c r="M276" s="924" t="str">
        <f t="shared" si="54"/>
        <v/>
      </c>
    </row>
    <row r="277" spans="1:16" x14ac:dyDescent="0.25">
      <c r="A277" s="925" t="s">
        <v>683</v>
      </c>
      <c r="B277" s="926"/>
      <c r="C277" s="927"/>
      <c r="D277" s="927"/>
      <c r="E277" s="927"/>
      <c r="F277" s="927"/>
      <c r="G277" s="927"/>
      <c r="H277" s="927"/>
      <c r="I277" s="927"/>
      <c r="J277" s="927"/>
      <c r="K277" s="927"/>
      <c r="L277" s="923">
        <f t="shared" si="53"/>
        <v>0</v>
      </c>
      <c r="M277" s="924" t="str">
        <f t="shared" si="54"/>
        <v/>
      </c>
    </row>
    <row r="278" spans="1:16" ht="15" customHeight="1" thickBot="1" x14ac:dyDescent="0.3">
      <c r="A278" s="928"/>
      <c r="B278" s="929"/>
      <c r="C278" s="930"/>
      <c r="D278" s="930"/>
      <c r="E278" s="930"/>
      <c r="F278" s="930"/>
      <c r="G278" s="930"/>
      <c r="H278" s="930"/>
      <c r="I278" s="930"/>
      <c r="J278" s="930"/>
      <c r="K278" s="930"/>
      <c r="L278" s="923">
        <f t="shared" si="53"/>
        <v>0</v>
      </c>
      <c r="M278" s="931" t="str">
        <f t="shared" si="54"/>
        <v/>
      </c>
    </row>
    <row r="279" spans="1:16" ht="13.8" thickBot="1" x14ac:dyDescent="0.3">
      <c r="A279" s="932" t="s">
        <v>684</v>
      </c>
      <c r="B279" s="933">
        <f>B272+SUM(B274:B278)</f>
        <v>475000000</v>
      </c>
      <c r="C279" s="933">
        <f t="shared" ref="C279:L279" si="55">C272+SUM(C274:C278)</f>
        <v>475000000</v>
      </c>
      <c r="D279" s="933">
        <f t="shared" si="55"/>
        <v>475000000</v>
      </c>
      <c r="E279" s="933">
        <f t="shared" si="55"/>
        <v>475000000</v>
      </c>
      <c r="F279" s="933">
        <f t="shared" si="55"/>
        <v>0</v>
      </c>
      <c r="G279" s="933">
        <f t="shared" si="55"/>
        <v>0</v>
      </c>
      <c r="H279" s="933">
        <f t="shared" si="55"/>
        <v>0</v>
      </c>
      <c r="I279" s="933">
        <f t="shared" si="55"/>
        <v>0</v>
      </c>
      <c r="J279" s="933">
        <f t="shared" si="55"/>
        <v>475000000</v>
      </c>
      <c r="K279" s="933">
        <f t="shared" si="55"/>
        <v>0</v>
      </c>
      <c r="L279" s="933">
        <f t="shared" si="55"/>
        <v>475000000</v>
      </c>
      <c r="M279" s="934">
        <f>IF((C279&lt;&gt;0),ROUND((L279/C279)*100,1),"")</f>
        <v>100</v>
      </c>
    </row>
    <row r="280" spans="1:16" x14ac:dyDescent="0.25">
      <c r="A280" s="935"/>
      <c r="B280" s="936"/>
      <c r="C280" s="937"/>
      <c r="D280" s="937"/>
      <c r="E280" s="937"/>
      <c r="F280" s="937"/>
      <c r="G280" s="937"/>
      <c r="H280" s="937"/>
      <c r="I280" s="937"/>
      <c r="J280" s="937"/>
      <c r="K280" s="937"/>
      <c r="L280" s="937"/>
      <c r="M280" s="937"/>
    </row>
    <row r="281" spans="1:16" ht="13.8" thickBot="1" x14ac:dyDescent="0.3">
      <c r="A281" s="938" t="s">
        <v>685</v>
      </c>
      <c r="B281" s="939"/>
      <c r="C281" s="940"/>
      <c r="D281" s="940"/>
      <c r="E281" s="940"/>
      <c r="F281" s="940"/>
      <c r="G281" s="940"/>
      <c r="H281" s="940"/>
      <c r="I281" s="940"/>
      <c r="J281" s="940"/>
      <c r="K281" s="940"/>
      <c r="L281" s="940"/>
      <c r="M281" s="940"/>
    </row>
    <row r="282" spans="1:16" x14ac:dyDescent="0.25">
      <c r="A282" s="941" t="s">
        <v>686</v>
      </c>
      <c r="B282" s="915"/>
      <c r="C282" s="916"/>
      <c r="D282" s="916"/>
      <c r="E282" s="917"/>
      <c r="F282" s="916"/>
      <c r="G282" s="916"/>
      <c r="H282" s="916"/>
      <c r="I282" s="916"/>
      <c r="J282" s="916"/>
      <c r="K282" s="916"/>
      <c r="L282" s="942">
        <f t="shared" ref="L282:L287" si="56">+J282+K282</f>
        <v>0</v>
      </c>
      <c r="M282" s="919" t="str">
        <f t="shared" ref="M282:M288" si="57">IF((C282&lt;&gt;0),ROUND((L282/C282)*100,1),"")</f>
        <v/>
      </c>
    </row>
    <row r="283" spans="1:16" x14ac:dyDescent="0.25">
      <c r="A283" s="943" t="s">
        <v>687</v>
      </c>
      <c r="B283" s="921">
        <v>351740545</v>
      </c>
      <c r="C283" s="927">
        <v>351740545</v>
      </c>
      <c r="D283" s="927">
        <v>57225772</v>
      </c>
      <c r="E283" s="927">
        <v>57225772</v>
      </c>
      <c r="F283" s="927">
        <v>291295000</v>
      </c>
      <c r="G283" s="927">
        <v>281814134</v>
      </c>
      <c r="H283" s="927">
        <v>4631743</v>
      </c>
      <c r="I283" s="927">
        <v>4631743</v>
      </c>
      <c r="J283" s="927">
        <v>57225772</v>
      </c>
      <c r="K283" s="927">
        <v>281814134</v>
      </c>
      <c r="L283" s="944">
        <f t="shared" si="56"/>
        <v>339039906</v>
      </c>
      <c r="M283" s="924">
        <f t="shared" si="57"/>
        <v>96.4</v>
      </c>
    </row>
    <row r="284" spans="1:16" x14ac:dyDescent="0.25">
      <c r="A284" s="943" t="s">
        <v>688</v>
      </c>
      <c r="B284" s="926">
        <v>123259455</v>
      </c>
      <c r="C284" s="927">
        <v>123259455</v>
      </c>
      <c r="D284" s="927">
        <v>19645690</v>
      </c>
      <c r="E284" s="927">
        <v>19645690</v>
      </c>
      <c r="F284" s="927">
        <v>109689000</v>
      </c>
      <c r="G284" s="927">
        <v>102566451</v>
      </c>
      <c r="H284" s="927">
        <v>3092950</v>
      </c>
      <c r="I284" s="927">
        <v>3092950</v>
      </c>
      <c r="J284" s="927">
        <v>19645690</v>
      </c>
      <c r="K284" s="927">
        <v>102566451</v>
      </c>
      <c r="L284" s="944">
        <f t="shared" si="56"/>
        <v>122212141</v>
      </c>
      <c r="M284" s="924">
        <f t="shared" si="57"/>
        <v>99.2</v>
      </c>
    </row>
    <row r="285" spans="1:16" x14ac:dyDescent="0.25">
      <c r="A285" s="943" t="s">
        <v>689</v>
      </c>
      <c r="B285" s="926"/>
      <c r="C285" s="927"/>
      <c r="D285" s="927"/>
      <c r="E285" s="927"/>
      <c r="F285" s="927"/>
      <c r="G285" s="927"/>
      <c r="H285" s="927"/>
      <c r="I285" s="927"/>
      <c r="J285" s="927"/>
      <c r="K285" s="927"/>
      <c r="L285" s="944">
        <f t="shared" si="56"/>
        <v>0</v>
      </c>
      <c r="M285" s="924" t="str">
        <f t="shared" si="57"/>
        <v/>
      </c>
    </row>
    <row r="286" spans="1:16" x14ac:dyDescent="0.25">
      <c r="A286" s="945" t="s">
        <v>262</v>
      </c>
      <c r="B286" s="926"/>
      <c r="C286" s="927"/>
      <c r="D286" s="927"/>
      <c r="E286" s="927"/>
      <c r="F286" s="927"/>
      <c r="G286" s="927"/>
      <c r="H286" s="927"/>
      <c r="I286" s="927"/>
      <c r="J286" s="927"/>
      <c r="K286" s="927"/>
      <c r="L286" s="944">
        <f t="shared" si="56"/>
        <v>0</v>
      </c>
      <c r="M286" s="924" t="str">
        <f t="shared" si="57"/>
        <v/>
      </c>
    </row>
    <row r="287" spans="1:16" ht="13.8" thickBot="1" x14ac:dyDescent="0.3">
      <c r="A287" s="946"/>
      <c r="B287" s="929"/>
      <c r="C287" s="930"/>
      <c r="D287" s="930"/>
      <c r="E287" s="930"/>
      <c r="F287" s="930"/>
      <c r="G287" s="930"/>
      <c r="H287" s="930"/>
      <c r="I287" s="930"/>
      <c r="J287" s="930"/>
      <c r="K287" s="930"/>
      <c r="L287" s="944">
        <f t="shared" si="56"/>
        <v>0</v>
      </c>
      <c r="M287" s="931" t="str">
        <f t="shared" si="57"/>
        <v/>
      </c>
    </row>
    <row r="288" spans="1:16" ht="13.8" thickBot="1" x14ac:dyDescent="0.3">
      <c r="A288" s="947" t="s">
        <v>486</v>
      </c>
      <c r="B288" s="933">
        <f t="shared" ref="B288:L288" si="58">SUM(B282:B287)</f>
        <v>475000000</v>
      </c>
      <c r="C288" s="933">
        <f t="shared" si="58"/>
        <v>475000000</v>
      </c>
      <c r="D288" s="933">
        <f t="shared" si="58"/>
        <v>76871462</v>
      </c>
      <c r="E288" s="933">
        <f t="shared" si="58"/>
        <v>76871462</v>
      </c>
      <c r="F288" s="933">
        <f t="shared" si="58"/>
        <v>400984000</v>
      </c>
      <c r="G288" s="933">
        <f t="shared" si="58"/>
        <v>384380585</v>
      </c>
      <c r="H288" s="933">
        <f t="shared" si="58"/>
        <v>7724693</v>
      </c>
      <c r="I288" s="933">
        <f t="shared" si="58"/>
        <v>7724693</v>
      </c>
      <c r="J288" s="933">
        <f t="shared" si="58"/>
        <v>76871462</v>
      </c>
      <c r="K288" s="933">
        <f t="shared" si="58"/>
        <v>384380585</v>
      </c>
      <c r="L288" s="933">
        <f t="shared" si="58"/>
        <v>461252047</v>
      </c>
      <c r="M288" s="934">
        <f t="shared" si="57"/>
        <v>97.1</v>
      </c>
      <c r="O288" s="1034">
        <f>SUM(D288,F288,H288)</f>
        <v>485580155</v>
      </c>
      <c r="P288" s="1034">
        <f>SUM(E288,G288,I288)</f>
        <v>468976740</v>
      </c>
    </row>
    <row r="289" spans="1:13" x14ac:dyDescent="0.25">
      <c r="A289" s="1159" t="s">
        <v>1599</v>
      </c>
      <c r="B289" s="1159"/>
      <c r="C289" s="1159"/>
      <c r="D289" s="1159"/>
      <c r="E289" s="1159"/>
      <c r="F289" s="1159"/>
      <c r="G289" s="1159"/>
      <c r="H289" s="1159"/>
      <c r="I289" s="1159"/>
      <c r="J289" s="1159"/>
      <c r="K289" s="1159"/>
      <c r="L289" s="1159"/>
      <c r="M289" s="1159"/>
    </row>
    <row r="290" spans="1:13" ht="5.25" customHeight="1" x14ac:dyDescent="0.25">
      <c r="A290" s="948"/>
      <c r="B290" s="948"/>
      <c r="C290" s="948"/>
      <c r="D290" s="948"/>
      <c r="E290" s="948"/>
      <c r="F290" s="948"/>
      <c r="G290" s="948"/>
      <c r="H290" s="948"/>
      <c r="I290" s="948"/>
      <c r="J290" s="948"/>
      <c r="K290" s="948"/>
      <c r="L290" s="948"/>
      <c r="M290" s="948"/>
    </row>
    <row r="291" spans="1:13" ht="15.6" x14ac:dyDescent="0.25">
      <c r="A291" s="1160" t="s">
        <v>1636</v>
      </c>
      <c r="B291" s="1160"/>
      <c r="C291" s="1160"/>
      <c r="D291" s="1160"/>
      <c r="E291" s="1160"/>
      <c r="F291" s="1160"/>
      <c r="G291" s="1160"/>
      <c r="H291" s="1160"/>
      <c r="I291" s="1160"/>
      <c r="J291" s="1160"/>
      <c r="K291" s="1160"/>
      <c r="L291" s="1160"/>
      <c r="M291" s="1160"/>
    </row>
    <row r="292" spans="1:13" ht="12" customHeight="1" thickBot="1" x14ac:dyDescent="0.3">
      <c r="A292" s="949"/>
      <c r="B292" s="949"/>
      <c r="C292" s="949"/>
      <c r="D292" s="949"/>
      <c r="E292" s="949"/>
      <c r="F292" s="949"/>
      <c r="G292" s="949"/>
      <c r="H292" s="949"/>
      <c r="I292" s="949"/>
      <c r="J292" s="949"/>
      <c r="K292" s="949"/>
      <c r="L292" s="1161">
        <f>M266</f>
        <v>0</v>
      </c>
      <c r="M292" s="1161"/>
    </row>
    <row r="293" spans="1:13" ht="21" thickBot="1" x14ac:dyDescent="0.3">
      <c r="A293" s="1162" t="s">
        <v>1600</v>
      </c>
      <c r="B293" s="1163"/>
      <c r="C293" s="1163"/>
      <c r="D293" s="1163"/>
      <c r="E293" s="1163"/>
      <c r="F293" s="1163"/>
      <c r="G293" s="1163"/>
      <c r="H293" s="1163"/>
      <c r="I293" s="1163"/>
      <c r="J293" s="1163"/>
      <c r="K293" s="950" t="s">
        <v>1601</v>
      </c>
      <c r="L293" s="950" t="s">
        <v>1602</v>
      </c>
      <c r="M293" s="950" t="s">
        <v>1585</v>
      </c>
    </row>
    <row r="294" spans="1:13" x14ac:dyDescent="0.25">
      <c r="A294" s="1164"/>
      <c r="B294" s="1165"/>
      <c r="C294" s="1165"/>
      <c r="D294" s="1165"/>
      <c r="E294" s="1165"/>
      <c r="F294" s="1165"/>
      <c r="G294" s="1165"/>
      <c r="H294" s="1165"/>
      <c r="I294" s="1165"/>
      <c r="J294" s="1165"/>
      <c r="K294" s="917"/>
      <c r="L294" s="951"/>
      <c r="M294" s="951"/>
    </row>
    <row r="295" spans="1:13" ht="13.8" thickBot="1" x14ac:dyDescent="0.3">
      <c r="A295" s="1166"/>
      <c r="B295" s="1167"/>
      <c r="C295" s="1167"/>
      <c r="D295" s="1167"/>
      <c r="E295" s="1167"/>
      <c r="F295" s="1167"/>
      <c r="G295" s="1167"/>
      <c r="H295" s="1167"/>
      <c r="I295" s="1167"/>
      <c r="J295" s="1167"/>
      <c r="K295" s="952"/>
      <c r="L295" s="930"/>
      <c r="M295" s="930"/>
    </row>
    <row r="296" spans="1:13" ht="13.8" thickBot="1" x14ac:dyDescent="0.3">
      <c r="A296" s="1168" t="s">
        <v>259</v>
      </c>
      <c r="B296" s="1169"/>
      <c r="C296" s="1169"/>
      <c r="D296" s="1169"/>
      <c r="E296" s="1169"/>
      <c r="F296" s="1169"/>
      <c r="G296" s="1169"/>
      <c r="H296" s="1169"/>
      <c r="I296" s="1169"/>
      <c r="J296" s="1169"/>
      <c r="K296" s="953">
        <f>SUM(K294:K295)</f>
        <v>0</v>
      </c>
      <c r="L296" s="953">
        <f>SUM(L294:L295)</f>
        <v>0</v>
      </c>
      <c r="M296" s="953">
        <f>SUM(M294:M295)</f>
        <v>0</v>
      </c>
    </row>
    <row r="298" spans="1:13" ht="15" customHeight="1" x14ac:dyDescent="0.25">
      <c r="A298" s="1179" t="s">
        <v>1582</v>
      </c>
      <c r="B298" s="1179"/>
      <c r="C298" s="1179"/>
      <c r="D298" s="1180" t="s">
        <v>1604</v>
      </c>
      <c r="E298" s="1180"/>
      <c r="F298" s="1180"/>
      <c r="G298" s="1180"/>
      <c r="H298" s="1180"/>
      <c r="I298" s="1180"/>
      <c r="J298" s="1180"/>
      <c r="K298" s="1180"/>
      <c r="L298" s="1180"/>
      <c r="M298" s="1180"/>
    </row>
    <row r="299" spans="1:13" ht="14.4" thickBot="1" x14ac:dyDescent="0.3">
      <c r="A299" s="880"/>
      <c r="B299" s="880"/>
      <c r="C299" s="880"/>
      <c r="D299" s="880"/>
      <c r="E299" s="880"/>
      <c r="F299" s="880"/>
      <c r="G299" s="880"/>
      <c r="H299" s="880"/>
      <c r="I299" s="880"/>
      <c r="J299" s="880"/>
      <c r="K299" s="880"/>
      <c r="L299" s="907"/>
      <c r="M299" s="908">
        <f>'[3]4.sz.mell.'!G299</f>
        <v>0</v>
      </c>
    </row>
    <row r="300" spans="1:13" ht="13.8" thickBot="1" x14ac:dyDescent="0.3">
      <c r="A300" s="1170" t="s">
        <v>675</v>
      </c>
      <c r="B300" s="1173" t="s">
        <v>1584</v>
      </c>
      <c r="C300" s="1173"/>
      <c r="D300" s="1173"/>
      <c r="E300" s="1173"/>
      <c r="F300" s="1173"/>
      <c r="G300" s="1173"/>
      <c r="H300" s="1173"/>
      <c r="I300" s="1173"/>
      <c r="J300" s="1174" t="s">
        <v>1585</v>
      </c>
      <c r="K300" s="1174"/>
      <c r="L300" s="1174"/>
      <c r="M300" s="1174"/>
    </row>
    <row r="301" spans="1:13" ht="15" customHeight="1" thickBot="1" x14ac:dyDescent="0.3">
      <c r="A301" s="1171"/>
      <c r="B301" s="1176" t="s">
        <v>1586</v>
      </c>
      <c r="C301" s="1177" t="s">
        <v>1587</v>
      </c>
      <c r="D301" s="1178" t="s">
        <v>1588</v>
      </c>
      <c r="E301" s="1178"/>
      <c r="F301" s="1178"/>
      <c r="G301" s="1178"/>
      <c r="H301" s="1178"/>
      <c r="I301" s="1178"/>
      <c r="J301" s="1175"/>
      <c r="K301" s="1175"/>
      <c r="L301" s="1175"/>
      <c r="M301" s="1175"/>
    </row>
    <row r="302" spans="1:13" ht="13.8" thickBot="1" x14ac:dyDescent="0.3">
      <c r="A302" s="1171"/>
      <c r="B302" s="1176"/>
      <c r="C302" s="1177"/>
      <c r="D302" s="909" t="s">
        <v>1586</v>
      </c>
      <c r="E302" s="909" t="s">
        <v>1587</v>
      </c>
      <c r="F302" s="909" t="s">
        <v>1586</v>
      </c>
      <c r="G302" s="909" t="s">
        <v>1587</v>
      </c>
      <c r="H302" s="909" t="s">
        <v>1586</v>
      </c>
      <c r="I302" s="909" t="s">
        <v>1587</v>
      </c>
      <c r="J302" s="1175"/>
      <c r="K302" s="1175"/>
      <c r="L302" s="1175"/>
      <c r="M302" s="1175"/>
    </row>
    <row r="303" spans="1:13" ht="31.2" thickBot="1" x14ac:dyDescent="0.3">
      <c r="A303" s="1172"/>
      <c r="B303" s="1177" t="s">
        <v>1589</v>
      </c>
      <c r="C303" s="1177"/>
      <c r="D303" s="1177" t="s">
        <v>1633</v>
      </c>
      <c r="E303" s="1177"/>
      <c r="F303" s="1177" t="s">
        <v>1634</v>
      </c>
      <c r="G303" s="1177"/>
      <c r="H303" s="1176" t="s">
        <v>1635</v>
      </c>
      <c r="I303" s="1176"/>
      <c r="J303" s="910" t="str">
        <f>+D303</f>
        <v>2018. előtt</v>
      </c>
      <c r="K303" s="909" t="str">
        <f>+F303</f>
        <v>2018. évi</v>
      </c>
      <c r="L303" s="910" t="s">
        <v>249</v>
      </c>
      <c r="M303" s="909" t="str">
        <f>+CONCATENATE("Teljesítés %-a ",LEFT([3]ÖSSZEFÜGGÉSEK!A301,4),". XII. 31-ig")</f>
        <v>Teljesítés %-a . XII. 31-ig</v>
      </c>
    </row>
    <row r="304" spans="1:13" ht="13.8" thickBot="1" x14ac:dyDescent="0.3">
      <c r="A304" s="911" t="s">
        <v>1497</v>
      </c>
      <c r="B304" s="910" t="s">
        <v>1389</v>
      </c>
      <c r="C304" s="910" t="s">
        <v>1390</v>
      </c>
      <c r="D304" s="912" t="s">
        <v>1391</v>
      </c>
      <c r="E304" s="909" t="s">
        <v>1590</v>
      </c>
      <c r="F304" s="909" t="s">
        <v>1591</v>
      </c>
      <c r="G304" s="909" t="s">
        <v>1592</v>
      </c>
      <c r="H304" s="910" t="s">
        <v>1593</v>
      </c>
      <c r="I304" s="912" t="s">
        <v>1594</v>
      </c>
      <c r="J304" s="912" t="s">
        <v>1595</v>
      </c>
      <c r="K304" s="912" t="s">
        <v>1596</v>
      </c>
      <c r="L304" s="912" t="s">
        <v>1597</v>
      </c>
      <c r="M304" s="913" t="s">
        <v>1598</v>
      </c>
    </row>
    <row r="305" spans="1:13" x14ac:dyDescent="0.25">
      <c r="A305" s="914" t="s">
        <v>678</v>
      </c>
      <c r="B305" s="915">
        <v>12787886</v>
      </c>
      <c r="C305" s="916">
        <v>12787886</v>
      </c>
      <c r="D305" s="916"/>
      <c r="E305" s="917"/>
      <c r="F305" s="916"/>
      <c r="G305" s="916"/>
      <c r="H305" s="916"/>
      <c r="I305" s="916"/>
      <c r="J305" s="916"/>
      <c r="K305" s="916"/>
      <c r="L305" s="918">
        <f t="shared" ref="L305:L311" si="59">+J305+K305</f>
        <v>0</v>
      </c>
      <c r="M305" s="919">
        <f>IF((C305&lt;&gt;0),ROUND((L305/C305)*100,1),"")</f>
        <v>0</v>
      </c>
    </row>
    <row r="306" spans="1:13" x14ac:dyDescent="0.25">
      <c r="A306" s="920" t="s">
        <v>679</v>
      </c>
      <c r="B306" s="921"/>
      <c r="C306" s="922"/>
      <c r="D306" s="922"/>
      <c r="E306" s="922"/>
      <c r="F306" s="922"/>
      <c r="G306" s="922"/>
      <c r="H306" s="922"/>
      <c r="I306" s="922"/>
      <c r="J306" s="922"/>
      <c r="K306" s="922"/>
      <c r="L306" s="923">
        <f t="shared" si="59"/>
        <v>0</v>
      </c>
      <c r="M306" s="924" t="str">
        <f t="shared" ref="M306:M311" si="60">IF((C306&lt;&gt;0),ROUND((L306/C306)*100,1),"")</f>
        <v/>
      </c>
    </row>
    <row r="307" spans="1:13" x14ac:dyDescent="0.25">
      <c r="A307" s="925" t="s">
        <v>680</v>
      </c>
      <c r="B307" s="926">
        <v>83212487</v>
      </c>
      <c r="C307" s="927">
        <v>83212487</v>
      </c>
      <c r="D307" s="927">
        <v>78357002</v>
      </c>
      <c r="E307" s="927">
        <v>78357002</v>
      </c>
      <c r="F307" s="927"/>
      <c r="G307" s="927"/>
      <c r="H307" s="927"/>
      <c r="I307" s="927"/>
      <c r="J307" s="927">
        <v>78357002</v>
      </c>
      <c r="K307" s="927"/>
      <c r="L307" s="923">
        <f t="shared" si="59"/>
        <v>78357002</v>
      </c>
      <c r="M307" s="924">
        <f t="shared" si="60"/>
        <v>94.2</v>
      </c>
    </row>
    <row r="308" spans="1:13" x14ac:dyDescent="0.25">
      <c r="A308" s="925" t="s">
        <v>681</v>
      </c>
      <c r="B308" s="926"/>
      <c r="C308" s="927"/>
      <c r="D308" s="927"/>
      <c r="E308" s="927"/>
      <c r="F308" s="927"/>
      <c r="G308" s="927"/>
      <c r="H308" s="927"/>
      <c r="I308" s="927"/>
      <c r="J308" s="927"/>
      <c r="K308" s="927"/>
      <c r="L308" s="923">
        <f t="shared" si="59"/>
        <v>0</v>
      </c>
      <c r="M308" s="924" t="str">
        <f t="shared" si="60"/>
        <v/>
      </c>
    </row>
    <row r="309" spans="1:13" x14ac:dyDescent="0.25">
      <c r="A309" s="925" t="s">
        <v>682</v>
      </c>
      <c r="B309" s="926"/>
      <c r="C309" s="927"/>
      <c r="D309" s="927"/>
      <c r="E309" s="927"/>
      <c r="F309" s="927"/>
      <c r="G309" s="927"/>
      <c r="H309" s="927"/>
      <c r="I309" s="927"/>
      <c r="J309" s="927"/>
      <c r="K309" s="927"/>
      <c r="L309" s="923">
        <f t="shared" si="59"/>
        <v>0</v>
      </c>
      <c r="M309" s="924" t="str">
        <f t="shared" si="60"/>
        <v/>
      </c>
    </row>
    <row r="310" spans="1:13" x14ac:dyDescent="0.25">
      <c r="A310" s="925" t="s">
        <v>683</v>
      </c>
      <c r="B310" s="926"/>
      <c r="C310" s="927"/>
      <c r="D310" s="927"/>
      <c r="E310" s="927"/>
      <c r="F310" s="927"/>
      <c r="G310" s="927"/>
      <c r="H310" s="927"/>
      <c r="I310" s="927"/>
      <c r="J310" s="927"/>
      <c r="K310" s="927"/>
      <c r="L310" s="923">
        <f t="shared" si="59"/>
        <v>0</v>
      </c>
      <c r="M310" s="924" t="str">
        <f t="shared" si="60"/>
        <v/>
      </c>
    </row>
    <row r="311" spans="1:13" ht="15" customHeight="1" thickBot="1" x14ac:dyDescent="0.3">
      <c r="A311" s="928"/>
      <c r="B311" s="929"/>
      <c r="C311" s="930"/>
      <c r="D311" s="930"/>
      <c r="E311" s="930"/>
      <c r="F311" s="930"/>
      <c r="G311" s="930"/>
      <c r="H311" s="930"/>
      <c r="I311" s="930"/>
      <c r="J311" s="930"/>
      <c r="K311" s="930"/>
      <c r="L311" s="923">
        <f t="shared" si="59"/>
        <v>0</v>
      </c>
      <c r="M311" s="931" t="str">
        <f t="shared" si="60"/>
        <v/>
      </c>
    </row>
    <row r="312" spans="1:13" ht="13.8" thickBot="1" x14ac:dyDescent="0.3">
      <c r="A312" s="932" t="s">
        <v>684</v>
      </c>
      <c r="B312" s="933">
        <f>B305+SUM(B307:B311)</f>
        <v>96000373</v>
      </c>
      <c r="C312" s="933">
        <f t="shared" ref="C312:L312" si="61">C305+SUM(C307:C311)</f>
        <v>96000373</v>
      </c>
      <c r="D312" s="933">
        <f t="shared" si="61"/>
        <v>78357002</v>
      </c>
      <c r="E312" s="933">
        <f t="shared" si="61"/>
        <v>78357002</v>
      </c>
      <c r="F312" s="933">
        <f t="shared" si="61"/>
        <v>0</v>
      </c>
      <c r="G312" s="933">
        <f t="shared" si="61"/>
        <v>0</v>
      </c>
      <c r="H312" s="933">
        <f t="shared" si="61"/>
        <v>0</v>
      </c>
      <c r="I312" s="933">
        <f t="shared" si="61"/>
        <v>0</v>
      </c>
      <c r="J312" s="933">
        <f t="shared" si="61"/>
        <v>78357002</v>
      </c>
      <c r="K312" s="933">
        <f t="shared" si="61"/>
        <v>0</v>
      </c>
      <c r="L312" s="933">
        <f t="shared" si="61"/>
        <v>78357002</v>
      </c>
      <c r="M312" s="934">
        <f>IF((C312&lt;&gt;0),ROUND((L312/C312)*100,1),"")</f>
        <v>81.599999999999994</v>
      </c>
    </row>
    <row r="313" spans="1:13" x14ac:dyDescent="0.25">
      <c r="A313" s="935"/>
      <c r="B313" s="936"/>
      <c r="C313" s="937"/>
      <c r="D313" s="937"/>
      <c r="E313" s="937"/>
      <c r="F313" s="937"/>
      <c r="G313" s="937"/>
      <c r="H313" s="937"/>
      <c r="I313" s="937"/>
      <c r="J313" s="937"/>
      <c r="K313" s="937"/>
      <c r="L313" s="937"/>
      <c r="M313" s="937"/>
    </row>
    <row r="314" spans="1:13" ht="13.8" thickBot="1" x14ac:dyDescent="0.3">
      <c r="A314" s="938" t="s">
        <v>685</v>
      </c>
      <c r="B314" s="939"/>
      <c r="C314" s="940"/>
      <c r="D314" s="940"/>
      <c r="E314" s="940"/>
      <c r="F314" s="940"/>
      <c r="G314" s="940"/>
      <c r="H314" s="940"/>
      <c r="I314" s="940"/>
      <c r="J314" s="940"/>
      <c r="K314" s="940"/>
      <c r="L314" s="940"/>
      <c r="M314" s="940"/>
    </row>
    <row r="315" spans="1:13" x14ac:dyDescent="0.25">
      <c r="A315" s="941" t="s">
        <v>686</v>
      </c>
      <c r="B315" s="915">
        <v>2023532</v>
      </c>
      <c r="C315" s="916">
        <v>2023532</v>
      </c>
      <c r="D315" s="916"/>
      <c r="E315" s="917"/>
      <c r="F315" s="916">
        <v>3002428</v>
      </c>
      <c r="G315" s="916">
        <v>3002428</v>
      </c>
      <c r="H315" s="916"/>
      <c r="I315" s="916"/>
      <c r="J315" s="916">
        <v>150508</v>
      </c>
      <c r="K315" s="916">
        <v>3002428</v>
      </c>
      <c r="L315" s="942">
        <f t="shared" ref="L315:L320" si="62">+J315+K315</f>
        <v>3152936</v>
      </c>
      <c r="M315" s="919">
        <f t="shared" ref="M315:M321" si="63">IF((C315&lt;&gt;0),ROUND((L315/C315)*100,1),"")</f>
        <v>155.80000000000001</v>
      </c>
    </row>
    <row r="316" spans="1:13" x14ac:dyDescent="0.25">
      <c r="A316" s="943" t="s">
        <v>687</v>
      </c>
      <c r="B316" s="921">
        <v>69742431</v>
      </c>
      <c r="C316" s="921">
        <v>69742431</v>
      </c>
      <c r="D316" s="927">
        <v>12299000</v>
      </c>
      <c r="E316" s="927">
        <v>2349500</v>
      </c>
      <c r="F316" s="927">
        <v>82529053</v>
      </c>
      <c r="G316" s="927">
        <v>82529053</v>
      </c>
      <c r="H316" s="927"/>
      <c r="I316" s="927"/>
      <c r="J316" s="927">
        <v>2349500</v>
      </c>
      <c r="K316" s="927">
        <v>82529053</v>
      </c>
      <c r="L316" s="944">
        <f t="shared" si="62"/>
        <v>84878553</v>
      </c>
      <c r="M316" s="924">
        <f t="shared" si="63"/>
        <v>121.7</v>
      </c>
    </row>
    <row r="317" spans="1:13" x14ac:dyDescent="0.25">
      <c r="A317" s="943" t="s">
        <v>688</v>
      </c>
      <c r="B317" s="926">
        <v>20170410</v>
      </c>
      <c r="C317" s="927">
        <v>20170410</v>
      </c>
      <c r="D317" s="927"/>
      <c r="E317" s="927">
        <v>645000</v>
      </c>
      <c r="F317" s="927">
        <v>2041980</v>
      </c>
      <c r="G317" s="927">
        <v>2041980</v>
      </c>
      <c r="H317" s="927"/>
      <c r="I317" s="927"/>
      <c r="J317" s="927">
        <v>645000</v>
      </c>
      <c r="K317" s="927">
        <v>2041980</v>
      </c>
      <c r="L317" s="944">
        <f t="shared" si="62"/>
        <v>2686980</v>
      </c>
      <c r="M317" s="924">
        <f t="shared" si="63"/>
        <v>13.3</v>
      </c>
    </row>
    <row r="318" spans="1:13" x14ac:dyDescent="0.25">
      <c r="A318" s="943" t="s">
        <v>689</v>
      </c>
      <c r="B318" s="926"/>
      <c r="C318" s="927"/>
      <c r="D318" s="927"/>
      <c r="E318" s="927"/>
      <c r="F318" s="927"/>
      <c r="G318" s="927"/>
      <c r="H318" s="927"/>
      <c r="I318" s="927"/>
      <c r="J318" s="927"/>
      <c r="K318" s="927"/>
      <c r="L318" s="944">
        <f t="shared" si="62"/>
        <v>0</v>
      </c>
      <c r="M318" s="924" t="str">
        <f t="shared" si="63"/>
        <v/>
      </c>
    </row>
    <row r="319" spans="1:13" x14ac:dyDescent="0.25">
      <c r="A319" s="945" t="s">
        <v>262</v>
      </c>
      <c r="B319" s="926">
        <v>4064000</v>
      </c>
      <c r="C319" s="927">
        <v>4064000</v>
      </c>
      <c r="D319" s="927"/>
      <c r="E319" s="927"/>
      <c r="F319" s="927"/>
      <c r="G319" s="927"/>
      <c r="H319" s="927"/>
      <c r="I319" s="927"/>
      <c r="J319" s="927"/>
      <c r="K319" s="927"/>
      <c r="L319" s="944">
        <f t="shared" si="62"/>
        <v>0</v>
      </c>
      <c r="M319" s="924">
        <f t="shared" si="63"/>
        <v>0</v>
      </c>
    </row>
    <row r="320" spans="1:13" ht="13.8" thickBot="1" x14ac:dyDescent="0.3">
      <c r="A320" s="946"/>
      <c r="B320" s="929"/>
      <c r="C320" s="930"/>
      <c r="D320" s="930"/>
      <c r="E320" s="930"/>
      <c r="F320" s="930"/>
      <c r="G320" s="930"/>
      <c r="H320" s="930"/>
      <c r="I320" s="930"/>
      <c r="J320" s="930"/>
      <c r="K320" s="930"/>
      <c r="L320" s="944">
        <f t="shared" si="62"/>
        <v>0</v>
      </c>
      <c r="M320" s="931" t="str">
        <f t="shared" si="63"/>
        <v/>
      </c>
    </row>
    <row r="321" spans="1:16" ht="13.8" thickBot="1" x14ac:dyDescent="0.3">
      <c r="A321" s="947" t="s">
        <v>486</v>
      </c>
      <c r="B321" s="933">
        <f t="shared" ref="B321:L321" si="64">SUM(B315:B320)</f>
        <v>96000373</v>
      </c>
      <c r="C321" s="933">
        <f t="shared" si="64"/>
        <v>96000373</v>
      </c>
      <c r="D321" s="933">
        <f t="shared" si="64"/>
        <v>12299000</v>
      </c>
      <c r="E321" s="933">
        <f t="shared" si="64"/>
        <v>2994500</v>
      </c>
      <c r="F321" s="933">
        <f t="shared" si="64"/>
        <v>87573461</v>
      </c>
      <c r="G321" s="933">
        <f t="shared" si="64"/>
        <v>87573461</v>
      </c>
      <c r="H321" s="933">
        <f t="shared" si="64"/>
        <v>0</v>
      </c>
      <c r="I321" s="933">
        <f t="shared" si="64"/>
        <v>0</v>
      </c>
      <c r="J321" s="933">
        <f t="shared" si="64"/>
        <v>3145008</v>
      </c>
      <c r="K321" s="933">
        <f t="shared" si="64"/>
        <v>87573461</v>
      </c>
      <c r="L321" s="933">
        <f t="shared" si="64"/>
        <v>90718469</v>
      </c>
      <c r="M321" s="934">
        <f t="shared" si="63"/>
        <v>94.5</v>
      </c>
      <c r="O321" s="1034">
        <f>SUM(D321,F321,H321)</f>
        <v>99872461</v>
      </c>
      <c r="P321" s="1034">
        <f>SUM(E321,G321,I321)</f>
        <v>90567961</v>
      </c>
    </row>
    <row r="322" spans="1:16" x14ac:dyDescent="0.25">
      <c r="A322" s="1159" t="s">
        <v>1599</v>
      </c>
      <c r="B322" s="1159"/>
      <c r="C322" s="1159"/>
      <c r="D322" s="1159"/>
      <c r="E322" s="1159"/>
      <c r="F322" s="1159"/>
      <c r="G322" s="1159"/>
      <c r="H322" s="1159"/>
      <c r="I322" s="1159"/>
      <c r="J322" s="1159"/>
      <c r="K322" s="1159"/>
      <c r="L322" s="1159"/>
      <c r="M322" s="1159"/>
    </row>
    <row r="323" spans="1:16" ht="5.25" customHeight="1" x14ac:dyDescent="0.25">
      <c r="A323" s="948"/>
      <c r="B323" s="948"/>
      <c r="C323" s="948"/>
      <c r="D323" s="948"/>
      <c r="E323" s="948"/>
      <c r="F323" s="948"/>
      <c r="G323" s="948"/>
      <c r="H323" s="948"/>
      <c r="I323" s="948"/>
      <c r="J323" s="948"/>
      <c r="K323" s="948"/>
      <c r="L323" s="948"/>
      <c r="M323" s="948"/>
    </row>
    <row r="324" spans="1:16" ht="15.6" x14ac:dyDescent="0.25">
      <c r="A324" s="1160" t="s">
        <v>1636</v>
      </c>
      <c r="B324" s="1160"/>
      <c r="C324" s="1160"/>
      <c r="D324" s="1160"/>
      <c r="E324" s="1160"/>
      <c r="F324" s="1160"/>
      <c r="G324" s="1160"/>
      <c r="H324" s="1160"/>
      <c r="I324" s="1160"/>
      <c r="J324" s="1160"/>
      <c r="K324" s="1160"/>
      <c r="L324" s="1160"/>
      <c r="M324" s="1160"/>
    </row>
    <row r="325" spans="1:16" ht="12" customHeight="1" thickBot="1" x14ac:dyDescent="0.3">
      <c r="A325" s="949"/>
      <c r="B325" s="949"/>
      <c r="C325" s="949"/>
      <c r="D325" s="949"/>
      <c r="E325" s="949"/>
      <c r="F325" s="949"/>
      <c r="G325" s="949"/>
      <c r="H325" s="949"/>
      <c r="I325" s="949"/>
      <c r="J325" s="949"/>
      <c r="K325" s="949"/>
      <c r="L325" s="1161">
        <f>M299</f>
        <v>0</v>
      </c>
      <c r="M325" s="1161"/>
    </row>
    <row r="326" spans="1:16" ht="21" thickBot="1" x14ac:dyDescent="0.3">
      <c r="A326" s="1162" t="s">
        <v>1600</v>
      </c>
      <c r="B326" s="1163"/>
      <c r="C326" s="1163"/>
      <c r="D326" s="1163"/>
      <c r="E326" s="1163"/>
      <c r="F326" s="1163"/>
      <c r="G326" s="1163"/>
      <c r="H326" s="1163"/>
      <c r="I326" s="1163"/>
      <c r="J326" s="1163"/>
      <c r="K326" s="950" t="s">
        <v>1601</v>
      </c>
      <c r="L326" s="950" t="s">
        <v>1602</v>
      </c>
      <c r="M326" s="950" t="s">
        <v>1585</v>
      </c>
    </row>
    <row r="327" spans="1:16" x14ac:dyDescent="0.25">
      <c r="A327" s="1164"/>
      <c r="B327" s="1165"/>
      <c r="C327" s="1165"/>
      <c r="D327" s="1165"/>
      <c r="E327" s="1165"/>
      <c r="F327" s="1165"/>
      <c r="G327" s="1165"/>
      <c r="H327" s="1165"/>
      <c r="I327" s="1165"/>
      <c r="J327" s="1165"/>
      <c r="K327" s="917"/>
      <c r="L327" s="951"/>
      <c r="M327" s="951"/>
    </row>
    <row r="328" spans="1:16" ht="13.8" thickBot="1" x14ac:dyDescent="0.3">
      <c r="A328" s="1166"/>
      <c r="B328" s="1167"/>
      <c r="C328" s="1167"/>
      <c r="D328" s="1167"/>
      <c r="E328" s="1167"/>
      <c r="F328" s="1167"/>
      <c r="G328" s="1167"/>
      <c r="H328" s="1167"/>
      <c r="I328" s="1167"/>
      <c r="J328" s="1167"/>
      <c r="K328" s="952"/>
      <c r="L328" s="930"/>
      <c r="M328" s="930"/>
    </row>
    <row r="329" spans="1:16" ht="13.8" thickBot="1" x14ac:dyDescent="0.3">
      <c r="A329" s="1168" t="s">
        <v>259</v>
      </c>
      <c r="B329" s="1169"/>
      <c r="C329" s="1169"/>
      <c r="D329" s="1169"/>
      <c r="E329" s="1169"/>
      <c r="F329" s="1169"/>
      <c r="G329" s="1169"/>
      <c r="H329" s="1169"/>
      <c r="I329" s="1169"/>
      <c r="J329" s="1169"/>
      <c r="K329" s="953">
        <f>SUM(K327:K328)</f>
        <v>0</v>
      </c>
      <c r="L329" s="953">
        <f>SUM(L327:L328)</f>
        <v>0</v>
      </c>
      <c r="M329" s="953">
        <f>SUM(M327:M328)</f>
        <v>0</v>
      </c>
    </row>
    <row r="331" spans="1:16" ht="15" customHeight="1" x14ac:dyDescent="0.25">
      <c r="A331" s="1179" t="s">
        <v>1582</v>
      </c>
      <c r="B331" s="1179"/>
      <c r="C331" s="1179"/>
      <c r="D331" s="1180" t="s">
        <v>1637</v>
      </c>
      <c r="E331" s="1180"/>
      <c r="F331" s="1180"/>
      <c r="G331" s="1180"/>
      <c r="H331" s="1180"/>
      <c r="I331" s="1180"/>
      <c r="J331" s="1180"/>
      <c r="K331" s="1180"/>
      <c r="L331" s="1180"/>
      <c r="M331" s="1180"/>
    </row>
    <row r="332" spans="1:16" ht="14.4" thickBot="1" x14ac:dyDescent="0.3">
      <c r="A332" s="880"/>
      <c r="B332" s="880"/>
      <c r="C332" s="880"/>
      <c r="D332" s="880"/>
      <c r="E332" s="880"/>
      <c r="F332" s="880"/>
      <c r="G332" s="880"/>
      <c r="H332" s="880"/>
      <c r="I332" s="880"/>
      <c r="J332" s="880"/>
      <c r="K332" s="880"/>
      <c r="L332" s="907"/>
      <c r="M332" s="1031">
        <f>'[3]4.sz.mell.'!G332</f>
        <v>0</v>
      </c>
    </row>
    <row r="333" spans="1:16" ht="13.8" thickBot="1" x14ac:dyDescent="0.3">
      <c r="A333" s="1170" t="s">
        <v>675</v>
      </c>
      <c r="B333" s="1173" t="s">
        <v>1584</v>
      </c>
      <c r="C333" s="1173"/>
      <c r="D333" s="1173"/>
      <c r="E333" s="1173"/>
      <c r="F333" s="1173"/>
      <c r="G333" s="1173"/>
      <c r="H333" s="1173"/>
      <c r="I333" s="1173"/>
      <c r="J333" s="1174" t="s">
        <v>1585</v>
      </c>
      <c r="K333" s="1174"/>
      <c r="L333" s="1174"/>
      <c r="M333" s="1174"/>
    </row>
    <row r="334" spans="1:16" ht="15" customHeight="1" thickBot="1" x14ac:dyDescent="0.3">
      <c r="A334" s="1171"/>
      <c r="B334" s="1176" t="s">
        <v>1586</v>
      </c>
      <c r="C334" s="1177" t="s">
        <v>1587</v>
      </c>
      <c r="D334" s="1178" t="s">
        <v>1588</v>
      </c>
      <c r="E334" s="1178"/>
      <c r="F334" s="1178"/>
      <c r="G334" s="1178"/>
      <c r="H334" s="1178"/>
      <c r="I334" s="1178"/>
      <c r="J334" s="1175"/>
      <c r="K334" s="1175"/>
      <c r="L334" s="1175"/>
      <c r="M334" s="1175"/>
    </row>
    <row r="335" spans="1:16" ht="13.8" thickBot="1" x14ac:dyDescent="0.3">
      <c r="A335" s="1171"/>
      <c r="B335" s="1176"/>
      <c r="C335" s="1177"/>
      <c r="D335" s="1032" t="s">
        <v>1586</v>
      </c>
      <c r="E335" s="1032" t="s">
        <v>1587</v>
      </c>
      <c r="F335" s="1032" t="s">
        <v>1586</v>
      </c>
      <c r="G335" s="1032" t="s">
        <v>1587</v>
      </c>
      <c r="H335" s="1032" t="s">
        <v>1586</v>
      </c>
      <c r="I335" s="1032" t="s">
        <v>1587</v>
      </c>
      <c r="J335" s="1175"/>
      <c r="K335" s="1175"/>
      <c r="L335" s="1175"/>
      <c r="M335" s="1175"/>
    </row>
    <row r="336" spans="1:16" ht="31.2" thickBot="1" x14ac:dyDescent="0.3">
      <c r="A336" s="1172"/>
      <c r="B336" s="1177" t="s">
        <v>1589</v>
      </c>
      <c r="C336" s="1177"/>
      <c r="D336" s="1177" t="s">
        <v>1633</v>
      </c>
      <c r="E336" s="1177"/>
      <c r="F336" s="1177" t="s">
        <v>1634</v>
      </c>
      <c r="G336" s="1177"/>
      <c r="H336" s="1176" t="s">
        <v>1635</v>
      </c>
      <c r="I336" s="1176"/>
      <c r="J336" s="1033" t="str">
        <f>+D336</f>
        <v>2018. előtt</v>
      </c>
      <c r="K336" s="1032" t="str">
        <f>+F336</f>
        <v>2018. évi</v>
      </c>
      <c r="L336" s="1033" t="s">
        <v>249</v>
      </c>
      <c r="M336" s="1032" t="str">
        <f>+CONCATENATE("Teljesítés %-a ",LEFT([3]ÖSSZEFÜGGÉSEK!A334,4),". XII. 31-ig")</f>
        <v>Teljesítés %-a . XII. 31-ig</v>
      </c>
    </row>
    <row r="337" spans="1:16" ht="13.8" thickBot="1" x14ac:dyDescent="0.3">
      <c r="A337" s="911" t="s">
        <v>1497</v>
      </c>
      <c r="B337" s="1033" t="s">
        <v>1389</v>
      </c>
      <c r="C337" s="1033" t="s">
        <v>1390</v>
      </c>
      <c r="D337" s="912" t="s">
        <v>1391</v>
      </c>
      <c r="E337" s="1032" t="s">
        <v>1590</v>
      </c>
      <c r="F337" s="1032" t="s">
        <v>1591</v>
      </c>
      <c r="G337" s="1032" t="s">
        <v>1592</v>
      </c>
      <c r="H337" s="1033" t="s">
        <v>1593</v>
      </c>
      <c r="I337" s="912" t="s">
        <v>1594</v>
      </c>
      <c r="J337" s="912" t="s">
        <v>1595</v>
      </c>
      <c r="K337" s="912" t="s">
        <v>1596</v>
      </c>
      <c r="L337" s="912" t="s">
        <v>1597</v>
      </c>
      <c r="M337" s="913" t="s">
        <v>1598</v>
      </c>
    </row>
    <row r="338" spans="1:16" x14ac:dyDescent="0.25">
      <c r="A338" s="914" t="s">
        <v>678</v>
      </c>
      <c r="B338" s="915"/>
      <c r="C338" s="916"/>
      <c r="D338" s="916"/>
      <c r="E338" s="917"/>
      <c r="F338" s="916"/>
      <c r="G338" s="916"/>
      <c r="H338" s="916"/>
      <c r="I338" s="916"/>
      <c r="J338" s="916"/>
      <c r="K338" s="916"/>
      <c r="L338" s="918">
        <f t="shared" ref="L338:L344" si="65">+J338+K338</f>
        <v>0</v>
      </c>
      <c r="M338" s="919" t="str">
        <f>IF((C338&lt;&gt;0),ROUND((L338/C338)*100,1),"")</f>
        <v/>
      </c>
    </row>
    <row r="339" spans="1:16" x14ac:dyDescent="0.25">
      <c r="A339" s="920" t="s">
        <v>679</v>
      </c>
      <c r="B339" s="921"/>
      <c r="C339" s="922"/>
      <c r="D339" s="922"/>
      <c r="E339" s="922"/>
      <c r="F339" s="922"/>
      <c r="G339" s="922"/>
      <c r="H339" s="922"/>
      <c r="I339" s="922"/>
      <c r="J339" s="922"/>
      <c r="K339" s="922"/>
      <c r="L339" s="923">
        <f t="shared" si="65"/>
        <v>0</v>
      </c>
      <c r="M339" s="924" t="str">
        <f t="shared" ref="M339:M344" si="66">IF((C339&lt;&gt;0),ROUND((L339/C339)*100,1),"")</f>
        <v/>
      </c>
    </row>
    <row r="340" spans="1:16" x14ac:dyDescent="0.25">
      <c r="A340" s="925" t="s">
        <v>680</v>
      </c>
      <c r="B340" s="926">
        <v>1610195000</v>
      </c>
      <c r="C340" s="927">
        <v>1610195000</v>
      </c>
      <c r="D340" s="927"/>
      <c r="E340" s="927"/>
      <c r="F340" s="927">
        <v>987738445</v>
      </c>
      <c r="G340" s="927">
        <v>987738445</v>
      </c>
      <c r="H340" s="927">
        <f>B340-F340</f>
        <v>622456555</v>
      </c>
      <c r="I340" s="927">
        <f>C340-G340</f>
        <v>622456555</v>
      </c>
      <c r="J340" s="927"/>
      <c r="K340" s="927">
        <v>987738445</v>
      </c>
      <c r="L340" s="923">
        <f t="shared" si="65"/>
        <v>987738445</v>
      </c>
      <c r="M340" s="924">
        <f t="shared" si="66"/>
        <v>61.3</v>
      </c>
    </row>
    <row r="341" spans="1:16" x14ac:dyDescent="0.25">
      <c r="A341" s="925" t="s">
        <v>681</v>
      </c>
      <c r="B341" s="926"/>
      <c r="C341" s="927"/>
      <c r="D341" s="927"/>
      <c r="E341" s="927"/>
      <c r="F341" s="927"/>
      <c r="G341" s="927"/>
      <c r="H341" s="927"/>
      <c r="I341" s="927"/>
      <c r="J341" s="927"/>
      <c r="K341" s="927"/>
      <c r="L341" s="923">
        <f t="shared" si="65"/>
        <v>0</v>
      </c>
      <c r="M341" s="924" t="str">
        <f t="shared" si="66"/>
        <v/>
      </c>
    </row>
    <row r="342" spans="1:16" x14ac:dyDescent="0.25">
      <c r="A342" s="925" t="s">
        <v>682</v>
      </c>
      <c r="B342" s="926"/>
      <c r="C342" s="927"/>
      <c r="D342" s="927"/>
      <c r="E342" s="927"/>
      <c r="F342" s="927"/>
      <c r="G342" s="927"/>
      <c r="H342" s="927"/>
      <c r="I342" s="927"/>
      <c r="J342" s="927"/>
      <c r="K342" s="927"/>
      <c r="L342" s="923">
        <f t="shared" si="65"/>
        <v>0</v>
      </c>
      <c r="M342" s="924" t="str">
        <f t="shared" si="66"/>
        <v/>
      </c>
    </row>
    <row r="343" spans="1:16" x14ac:dyDescent="0.25">
      <c r="A343" s="925" t="s">
        <v>683</v>
      </c>
      <c r="B343" s="926"/>
      <c r="C343" s="927"/>
      <c r="D343" s="927"/>
      <c r="E343" s="927"/>
      <c r="F343" s="927"/>
      <c r="G343" s="927"/>
      <c r="H343" s="927"/>
      <c r="I343" s="927"/>
      <c r="J343" s="927"/>
      <c r="K343" s="927"/>
      <c r="L343" s="923">
        <f t="shared" si="65"/>
        <v>0</v>
      </c>
      <c r="M343" s="924" t="str">
        <f t="shared" si="66"/>
        <v/>
      </c>
    </row>
    <row r="344" spans="1:16" ht="15" customHeight="1" thickBot="1" x14ac:dyDescent="0.3">
      <c r="A344" s="928"/>
      <c r="B344" s="929"/>
      <c r="C344" s="930"/>
      <c r="D344" s="930"/>
      <c r="E344" s="930"/>
      <c r="F344" s="930"/>
      <c r="G344" s="930"/>
      <c r="H344" s="930"/>
      <c r="I344" s="930"/>
      <c r="J344" s="930"/>
      <c r="K344" s="930"/>
      <c r="L344" s="923">
        <f t="shared" si="65"/>
        <v>0</v>
      </c>
      <c r="M344" s="931" t="str">
        <f t="shared" si="66"/>
        <v/>
      </c>
    </row>
    <row r="345" spans="1:16" ht="13.8" thickBot="1" x14ac:dyDescent="0.3">
      <c r="A345" s="932" t="s">
        <v>684</v>
      </c>
      <c r="B345" s="933">
        <f>B338+SUM(B340:B344)</f>
        <v>1610195000</v>
      </c>
      <c r="C345" s="933">
        <f t="shared" ref="C345:L345" si="67">C338+SUM(C340:C344)</f>
        <v>1610195000</v>
      </c>
      <c r="D345" s="933">
        <f t="shared" si="67"/>
        <v>0</v>
      </c>
      <c r="E345" s="933">
        <f t="shared" si="67"/>
        <v>0</v>
      </c>
      <c r="F345" s="933">
        <f t="shared" si="67"/>
        <v>987738445</v>
      </c>
      <c r="G345" s="933">
        <f t="shared" si="67"/>
        <v>987738445</v>
      </c>
      <c r="H345" s="933">
        <f t="shared" si="67"/>
        <v>622456555</v>
      </c>
      <c r="I345" s="933">
        <f t="shared" si="67"/>
        <v>622456555</v>
      </c>
      <c r="J345" s="933">
        <f t="shared" si="67"/>
        <v>0</v>
      </c>
      <c r="K345" s="933">
        <f t="shared" si="67"/>
        <v>987738445</v>
      </c>
      <c r="L345" s="933">
        <f t="shared" si="67"/>
        <v>987738445</v>
      </c>
      <c r="M345" s="934">
        <f>IF((C345&lt;&gt;0),ROUND((L345/C345)*100,1),"")</f>
        <v>61.3</v>
      </c>
      <c r="O345" s="1034">
        <f>SUM(D345,F345,H345)</f>
        <v>1610195000</v>
      </c>
      <c r="P345" s="1034">
        <f>SUM(E345,G345,I345)</f>
        <v>1610195000</v>
      </c>
    </row>
    <row r="346" spans="1:16" x14ac:dyDescent="0.25">
      <c r="A346" s="935"/>
      <c r="B346" s="936"/>
      <c r="C346" s="937"/>
      <c r="D346" s="937"/>
      <c r="E346" s="937"/>
      <c r="F346" s="937"/>
      <c r="G346" s="937"/>
      <c r="H346" s="937"/>
      <c r="I346" s="937"/>
      <c r="J346" s="937"/>
      <c r="K346" s="937"/>
      <c r="L346" s="937"/>
      <c r="M346" s="937"/>
    </row>
    <row r="347" spans="1:16" ht="13.8" thickBot="1" x14ac:dyDescent="0.3">
      <c r="A347" s="938" t="s">
        <v>685</v>
      </c>
      <c r="B347" s="939"/>
      <c r="C347" s="940"/>
      <c r="D347" s="940"/>
      <c r="E347" s="940"/>
      <c r="F347" s="940"/>
      <c r="G347" s="940"/>
      <c r="H347" s="940"/>
      <c r="I347" s="940"/>
      <c r="J347" s="940"/>
      <c r="K347" s="940"/>
      <c r="L347" s="940"/>
      <c r="M347" s="940"/>
    </row>
    <row r="348" spans="1:16" x14ac:dyDescent="0.25">
      <c r="A348" s="941" t="s">
        <v>686</v>
      </c>
      <c r="B348" s="915"/>
      <c r="C348" s="916"/>
      <c r="D348" s="916"/>
      <c r="E348" s="917"/>
      <c r="F348" s="916"/>
      <c r="G348" s="916"/>
      <c r="H348" s="916"/>
      <c r="I348" s="916"/>
      <c r="J348" s="916"/>
      <c r="K348" s="916"/>
      <c r="L348" s="942">
        <f t="shared" ref="L348:L353" si="68">+J348+K348</f>
        <v>0</v>
      </c>
      <c r="M348" s="919" t="str">
        <f t="shared" ref="M348:M354" si="69">IF((C348&lt;&gt;0),ROUND((L348/C348)*100,1),"")</f>
        <v/>
      </c>
    </row>
    <row r="349" spans="1:16" x14ac:dyDescent="0.25">
      <c r="A349" s="943" t="s">
        <v>687</v>
      </c>
      <c r="B349" s="921">
        <v>1601199000</v>
      </c>
      <c r="C349" s="921">
        <v>1601199000</v>
      </c>
      <c r="D349" s="927"/>
      <c r="E349" s="927"/>
      <c r="F349" s="927">
        <v>306067050</v>
      </c>
      <c r="G349" s="927">
        <v>306067050</v>
      </c>
      <c r="H349" s="927">
        <f>B349-F349</f>
        <v>1295131950</v>
      </c>
      <c r="I349" s="927">
        <f>C349-G349</f>
        <v>1295131950</v>
      </c>
      <c r="J349" s="927"/>
      <c r="K349" s="927">
        <v>306067050</v>
      </c>
      <c r="L349" s="944">
        <f t="shared" si="68"/>
        <v>306067050</v>
      </c>
      <c r="M349" s="924">
        <f t="shared" si="69"/>
        <v>19.100000000000001</v>
      </c>
    </row>
    <row r="350" spans="1:16" x14ac:dyDescent="0.25">
      <c r="A350" s="943" t="s">
        <v>688</v>
      </c>
      <c r="B350" s="926">
        <v>8996000</v>
      </c>
      <c r="C350" s="927">
        <v>8996000</v>
      </c>
      <c r="D350" s="927"/>
      <c r="E350" s="927"/>
      <c r="F350" s="927"/>
      <c r="G350" s="927"/>
      <c r="H350" s="927">
        <f>B350-F350</f>
        <v>8996000</v>
      </c>
      <c r="I350" s="927">
        <f>C350-G350</f>
        <v>8996000</v>
      </c>
      <c r="J350" s="927"/>
      <c r="K350" s="927"/>
      <c r="L350" s="944">
        <f t="shared" si="68"/>
        <v>0</v>
      </c>
      <c r="M350" s="924">
        <f t="shared" si="69"/>
        <v>0</v>
      </c>
    </row>
    <row r="351" spans="1:16" x14ac:dyDescent="0.25">
      <c r="A351" s="943" t="s">
        <v>689</v>
      </c>
      <c r="B351" s="926"/>
      <c r="C351" s="927"/>
      <c r="D351" s="927"/>
      <c r="E351" s="927"/>
      <c r="F351" s="927"/>
      <c r="G351" s="927"/>
      <c r="H351" s="927"/>
      <c r="I351" s="927"/>
      <c r="J351" s="927"/>
      <c r="K351" s="927"/>
      <c r="L351" s="944">
        <f t="shared" si="68"/>
        <v>0</v>
      </c>
      <c r="M351" s="924" t="str">
        <f t="shared" si="69"/>
        <v/>
      </c>
    </row>
    <row r="352" spans="1:16" x14ac:dyDescent="0.25">
      <c r="A352" s="945" t="s">
        <v>262</v>
      </c>
      <c r="B352" s="926"/>
      <c r="C352" s="927"/>
      <c r="D352" s="927"/>
      <c r="E352" s="927"/>
      <c r="F352" s="927"/>
      <c r="G352" s="927"/>
      <c r="H352" s="927"/>
      <c r="I352" s="927"/>
      <c r="J352" s="927"/>
      <c r="K352" s="927"/>
      <c r="L352" s="944">
        <f t="shared" si="68"/>
        <v>0</v>
      </c>
      <c r="M352" s="924" t="str">
        <f t="shared" si="69"/>
        <v/>
      </c>
    </row>
    <row r="353" spans="1:16" ht="13.8" thickBot="1" x14ac:dyDescent="0.3">
      <c r="A353" s="946"/>
      <c r="B353" s="929"/>
      <c r="C353" s="930"/>
      <c r="D353" s="930"/>
      <c r="E353" s="930"/>
      <c r="F353" s="930"/>
      <c r="G353" s="930"/>
      <c r="H353" s="930"/>
      <c r="I353" s="930"/>
      <c r="J353" s="930"/>
      <c r="K353" s="930"/>
      <c r="L353" s="944">
        <f t="shared" si="68"/>
        <v>0</v>
      </c>
      <c r="M353" s="931" t="str">
        <f t="shared" si="69"/>
        <v/>
      </c>
    </row>
    <row r="354" spans="1:16" ht="13.8" thickBot="1" x14ac:dyDescent="0.3">
      <c r="A354" s="947" t="s">
        <v>486</v>
      </c>
      <c r="B354" s="933">
        <f t="shared" ref="B354:L354" si="70">SUM(B348:B353)</f>
        <v>1610195000</v>
      </c>
      <c r="C354" s="933">
        <f t="shared" si="70"/>
        <v>1610195000</v>
      </c>
      <c r="D354" s="933">
        <f t="shared" si="70"/>
        <v>0</v>
      </c>
      <c r="E354" s="933">
        <f t="shared" si="70"/>
        <v>0</v>
      </c>
      <c r="F354" s="933">
        <f t="shared" si="70"/>
        <v>306067050</v>
      </c>
      <c r="G354" s="933">
        <f t="shared" si="70"/>
        <v>306067050</v>
      </c>
      <c r="H354" s="933">
        <f t="shared" si="70"/>
        <v>1304127950</v>
      </c>
      <c r="I354" s="933">
        <f t="shared" si="70"/>
        <v>1304127950</v>
      </c>
      <c r="J354" s="933">
        <f t="shared" si="70"/>
        <v>0</v>
      </c>
      <c r="K354" s="933">
        <f t="shared" si="70"/>
        <v>306067050</v>
      </c>
      <c r="L354" s="933">
        <f t="shared" si="70"/>
        <v>306067050</v>
      </c>
      <c r="M354" s="934">
        <f t="shared" si="69"/>
        <v>19</v>
      </c>
      <c r="O354" s="1034">
        <f>SUM(D354,F354,H354)</f>
        <v>1610195000</v>
      </c>
      <c r="P354" s="1034">
        <f>SUM(E354,G354,I354)</f>
        <v>1610195000</v>
      </c>
    </row>
    <row r="355" spans="1:16" x14ac:dyDescent="0.25">
      <c r="A355" s="1159" t="s">
        <v>1599</v>
      </c>
      <c r="B355" s="1159"/>
      <c r="C355" s="1159"/>
      <c r="D355" s="1159"/>
      <c r="E355" s="1159"/>
      <c r="F355" s="1159"/>
      <c r="G355" s="1159"/>
      <c r="H355" s="1159"/>
      <c r="I355" s="1159"/>
      <c r="J355" s="1159"/>
      <c r="K355" s="1159"/>
      <c r="L355" s="1159"/>
      <c r="M355" s="1159"/>
    </row>
    <row r="356" spans="1:16" ht="5.25" customHeight="1" x14ac:dyDescent="0.25">
      <c r="A356" s="948"/>
      <c r="B356" s="948"/>
      <c r="C356" s="948"/>
      <c r="D356" s="948"/>
      <c r="E356" s="948"/>
      <c r="F356" s="948"/>
      <c r="G356" s="948"/>
      <c r="H356" s="948"/>
      <c r="I356" s="948"/>
      <c r="J356" s="948"/>
      <c r="K356" s="948"/>
      <c r="L356" s="948"/>
      <c r="M356" s="948"/>
    </row>
    <row r="357" spans="1:16" ht="15.6" x14ac:dyDescent="0.25">
      <c r="A357" s="1160" t="s">
        <v>1636</v>
      </c>
      <c r="B357" s="1160"/>
      <c r="C357" s="1160"/>
      <c r="D357" s="1160"/>
      <c r="E357" s="1160"/>
      <c r="F357" s="1160"/>
      <c r="G357" s="1160"/>
      <c r="H357" s="1160"/>
      <c r="I357" s="1160"/>
      <c r="J357" s="1160"/>
      <c r="K357" s="1160"/>
      <c r="L357" s="1160"/>
      <c r="M357" s="1160"/>
    </row>
    <row r="358" spans="1:16" ht="12" customHeight="1" thickBot="1" x14ac:dyDescent="0.3">
      <c r="A358" s="949"/>
      <c r="B358" s="949"/>
      <c r="C358" s="949"/>
      <c r="D358" s="949"/>
      <c r="E358" s="949"/>
      <c r="F358" s="949"/>
      <c r="G358" s="949"/>
      <c r="H358" s="949"/>
      <c r="I358" s="949"/>
      <c r="J358" s="949"/>
      <c r="K358" s="949"/>
      <c r="L358" s="1161">
        <f>M332</f>
        <v>0</v>
      </c>
      <c r="M358" s="1161"/>
    </row>
    <row r="359" spans="1:16" ht="21" thickBot="1" x14ac:dyDescent="0.3">
      <c r="A359" s="1162" t="s">
        <v>1600</v>
      </c>
      <c r="B359" s="1163"/>
      <c r="C359" s="1163"/>
      <c r="D359" s="1163"/>
      <c r="E359" s="1163"/>
      <c r="F359" s="1163"/>
      <c r="G359" s="1163"/>
      <c r="H359" s="1163"/>
      <c r="I359" s="1163"/>
      <c r="J359" s="1163"/>
      <c r="K359" s="950" t="s">
        <v>1601</v>
      </c>
      <c r="L359" s="950" t="s">
        <v>1602</v>
      </c>
      <c r="M359" s="950" t="s">
        <v>1585</v>
      </c>
    </row>
    <row r="360" spans="1:16" x14ac:dyDescent="0.25">
      <c r="A360" s="1164"/>
      <c r="B360" s="1165"/>
      <c r="C360" s="1165"/>
      <c r="D360" s="1165"/>
      <c r="E360" s="1165"/>
      <c r="F360" s="1165"/>
      <c r="G360" s="1165"/>
      <c r="H360" s="1165"/>
      <c r="I360" s="1165"/>
      <c r="J360" s="1165"/>
      <c r="K360" s="917"/>
      <c r="L360" s="951"/>
      <c r="M360" s="951"/>
    </row>
    <row r="361" spans="1:16" ht="13.8" thickBot="1" x14ac:dyDescent="0.3">
      <c r="A361" s="1166"/>
      <c r="B361" s="1167"/>
      <c r="C361" s="1167"/>
      <c r="D361" s="1167"/>
      <c r="E361" s="1167"/>
      <c r="F361" s="1167"/>
      <c r="G361" s="1167"/>
      <c r="H361" s="1167"/>
      <c r="I361" s="1167"/>
      <c r="J361" s="1167"/>
      <c r="K361" s="952"/>
      <c r="L361" s="930"/>
      <c r="M361" s="930"/>
    </row>
    <row r="362" spans="1:16" ht="13.8" thickBot="1" x14ac:dyDescent="0.3">
      <c r="A362" s="1168" t="s">
        <v>259</v>
      </c>
      <c r="B362" s="1169"/>
      <c r="C362" s="1169"/>
      <c r="D362" s="1169"/>
      <c r="E362" s="1169"/>
      <c r="F362" s="1169"/>
      <c r="G362" s="1169"/>
      <c r="H362" s="1169"/>
      <c r="I362" s="1169"/>
      <c r="J362" s="1169"/>
      <c r="K362" s="953">
        <f>SUM(K360:K361)</f>
        <v>0</v>
      </c>
      <c r="L362" s="953">
        <f>SUM(L360:L361)</f>
        <v>0</v>
      </c>
      <c r="M362" s="953">
        <f>SUM(M360:M361)</f>
        <v>0</v>
      </c>
    </row>
    <row r="364" spans="1:16" ht="15" customHeight="1" x14ac:dyDescent="0.25">
      <c r="A364" s="1179" t="s">
        <v>1582</v>
      </c>
      <c r="B364" s="1179"/>
      <c r="C364" s="1179"/>
      <c r="D364" s="1180" t="s">
        <v>1638</v>
      </c>
      <c r="E364" s="1180"/>
      <c r="F364" s="1180"/>
      <c r="G364" s="1180"/>
      <c r="H364" s="1180"/>
      <c r="I364" s="1180"/>
      <c r="J364" s="1180"/>
      <c r="K364" s="1180"/>
      <c r="L364" s="1180"/>
      <c r="M364" s="1180"/>
    </row>
    <row r="365" spans="1:16" ht="14.4" thickBot="1" x14ac:dyDescent="0.3">
      <c r="A365" s="880"/>
      <c r="B365" s="880"/>
      <c r="C365" s="880"/>
      <c r="D365" s="880"/>
      <c r="E365" s="880"/>
      <c r="F365" s="880"/>
      <c r="G365" s="880"/>
      <c r="H365" s="880"/>
      <c r="I365" s="880"/>
      <c r="J365" s="880"/>
      <c r="K365" s="880"/>
      <c r="L365" s="907"/>
      <c r="M365" s="1031">
        <f>'[3]4.sz.mell.'!G365</f>
        <v>0</v>
      </c>
    </row>
    <row r="366" spans="1:16" ht="13.8" thickBot="1" x14ac:dyDescent="0.3">
      <c r="A366" s="1170" t="s">
        <v>675</v>
      </c>
      <c r="B366" s="1173" t="s">
        <v>1584</v>
      </c>
      <c r="C366" s="1173"/>
      <c r="D366" s="1173"/>
      <c r="E366" s="1173"/>
      <c r="F366" s="1173"/>
      <c r="G366" s="1173"/>
      <c r="H366" s="1173"/>
      <c r="I366" s="1173"/>
      <c r="J366" s="1174" t="s">
        <v>1585</v>
      </c>
      <c r="K366" s="1174"/>
      <c r="L366" s="1174"/>
      <c r="M366" s="1174"/>
    </row>
    <row r="367" spans="1:16" ht="15" customHeight="1" thickBot="1" x14ac:dyDescent="0.3">
      <c r="A367" s="1171"/>
      <c r="B367" s="1176" t="s">
        <v>1586</v>
      </c>
      <c r="C367" s="1177" t="s">
        <v>1587</v>
      </c>
      <c r="D367" s="1178" t="s">
        <v>1588</v>
      </c>
      <c r="E367" s="1178"/>
      <c r="F367" s="1178"/>
      <c r="G367" s="1178"/>
      <c r="H367" s="1178"/>
      <c r="I367" s="1178"/>
      <c r="J367" s="1175"/>
      <c r="K367" s="1175"/>
      <c r="L367" s="1175"/>
      <c r="M367" s="1175"/>
    </row>
    <row r="368" spans="1:16" ht="13.8" thickBot="1" x14ac:dyDescent="0.3">
      <c r="A368" s="1171"/>
      <c r="B368" s="1176"/>
      <c r="C368" s="1177"/>
      <c r="D368" s="1032" t="s">
        <v>1586</v>
      </c>
      <c r="E368" s="1032" t="s">
        <v>1587</v>
      </c>
      <c r="F368" s="1032" t="s">
        <v>1586</v>
      </c>
      <c r="G368" s="1032" t="s">
        <v>1587</v>
      </c>
      <c r="H368" s="1032" t="s">
        <v>1586</v>
      </c>
      <c r="I368" s="1032" t="s">
        <v>1587</v>
      </c>
      <c r="J368" s="1175"/>
      <c r="K368" s="1175"/>
      <c r="L368" s="1175"/>
      <c r="M368" s="1175"/>
    </row>
    <row r="369" spans="1:16" ht="31.2" thickBot="1" x14ac:dyDescent="0.3">
      <c r="A369" s="1172"/>
      <c r="B369" s="1177" t="s">
        <v>1589</v>
      </c>
      <c r="C369" s="1177"/>
      <c r="D369" s="1177" t="s">
        <v>1633</v>
      </c>
      <c r="E369" s="1177"/>
      <c r="F369" s="1177" t="s">
        <v>1634</v>
      </c>
      <c r="G369" s="1177"/>
      <c r="H369" s="1176" t="s">
        <v>1635</v>
      </c>
      <c r="I369" s="1176"/>
      <c r="J369" s="1033" t="str">
        <f>+D369</f>
        <v>2018. előtt</v>
      </c>
      <c r="K369" s="1032" t="str">
        <f>+F369</f>
        <v>2018. évi</v>
      </c>
      <c r="L369" s="1033" t="s">
        <v>249</v>
      </c>
      <c r="M369" s="1032" t="str">
        <f>+CONCATENATE("Teljesítés %-a ",LEFT([3]ÖSSZEFÜGGÉSEK!A367,4),". XII. 31-ig")</f>
        <v>Teljesítés %-a . XII. 31-ig</v>
      </c>
    </row>
    <row r="370" spans="1:16" ht="13.8" thickBot="1" x14ac:dyDescent="0.3">
      <c r="A370" s="911" t="s">
        <v>1497</v>
      </c>
      <c r="B370" s="1033" t="s">
        <v>1389</v>
      </c>
      <c r="C370" s="1033" t="s">
        <v>1390</v>
      </c>
      <c r="D370" s="912" t="s">
        <v>1391</v>
      </c>
      <c r="E370" s="1032" t="s">
        <v>1590</v>
      </c>
      <c r="F370" s="1032" t="s">
        <v>1591</v>
      </c>
      <c r="G370" s="1032" t="s">
        <v>1592</v>
      </c>
      <c r="H370" s="1033" t="s">
        <v>1593</v>
      </c>
      <c r="I370" s="912" t="s">
        <v>1594</v>
      </c>
      <c r="J370" s="912" t="s">
        <v>1595</v>
      </c>
      <c r="K370" s="912" t="s">
        <v>1596</v>
      </c>
      <c r="L370" s="912" t="s">
        <v>1597</v>
      </c>
      <c r="M370" s="913" t="s">
        <v>1598</v>
      </c>
    </row>
    <row r="371" spans="1:16" x14ac:dyDescent="0.25">
      <c r="A371" s="914" t="s">
        <v>678</v>
      </c>
      <c r="B371" s="915"/>
      <c r="C371" s="916"/>
      <c r="D371" s="916"/>
      <c r="E371" s="917"/>
      <c r="F371" s="916"/>
      <c r="G371" s="916"/>
      <c r="H371" s="916"/>
      <c r="I371" s="916"/>
      <c r="J371" s="916"/>
      <c r="K371" s="916"/>
      <c r="L371" s="918">
        <f t="shared" ref="L371:L377" si="71">+J371+K371</f>
        <v>0</v>
      </c>
      <c r="M371" s="919" t="str">
        <f>IF((C371&lt;&gt;0),ROUND((L371/C371)*100,1),"")</f>
        <v/>
      </c>
    </row>
    <row r="372" spans="1:16" x14ac:dyDescent="0.25">
      <c r="A372" s="920" t="s">
        <v>679</v>
      </c>
      <c r="B372" s="921"/>
      <c r="C372" s="922"/>
      <c r="D372" s="922"/>
      <c r="E372" s="922"/>
      <c r="F372" s="922"/>
      <c r="G372" s="922"/>
      <c r="H372" s="922"/>
      <c r="I372" s="922"/>
      <c r="J372" s="922"/>
      <c r="K372" s="922"/>
      <c r="L372" s="923">
        <f t="shared" si="71"/>
        <v>0</v>
      </c>
      <c r="M372" s="924" t="str">
        <f t="shared" ref="M372:M377" si="72">IF((C372&lt;&gt;0),ROUND((L372/C372)*100,1),"")</f>
        <v/>
      </c>
    </row>
    <row r="373" spans="1:16" x14ac:dyDescent="0.25">
      <c r="A373" s="925" t="s">
        <v>680</v>
      </c>
      <c r="B373" s="926">
        <v>37500000</v>
      </c>
      <c r="C373" s="927">
        <v>37500000</v>
      </c>
      <c r="D373" s="927"/>
      <c r="E373" s="927"/>
      <c r="F373" s="927">
        <v>11982173</v>
      </c>
      <c r="G373" s="927">
        <v>11982173</v>
      </c>
      <c r="H373" s="927">
        <f>B373-F373</f>
        <v>25517827</v>
      </c>
      <c r="I373" s="927">
        <f>C373-G373</f>
        <v>25517827</v>
      </c>
      <c r="J373" s="927"/>
      <c r="K373" s="927">
        <v>11982173</v>
      </c>
      <c r="L373" s="923">
        <f t="shared" si="71"/>
        <v>11982173</v>
      </c>
      <c r="M373" s="924">
        <f t="shared" si="72"/>
        <v>32</v>
      </c>
    </row>
    <row r="374" spans="1:16" x14ac:dyDescent="0.3">
      <c r="A374" s="925" t="s">
        <v>681</v>
      </c>
      <c r="B374" s="926"/>
      <c r="C374" s="927"/>
      <c r="D374" s="927"/>
      <c r="E374" s="927"/>
      <c r="F374" s="927"/>
      <c r="G374" s="927"/>
      <c r="H374" s="927"/>
      <c r="I374" s="927"/>
      <c r="J374" s="927"/>
      <c r="K374" s="927"/>
      <c r="L374" s="923">
        <f t="shared" si="71"/>
        <v>0</v>
      </c>
      <c r="M374" s="924" t="str">
        <f t="shared" si="72"/>
        <v/>
      </c>
    </row>
    <row r="375" spans="1:16" x14ac:dyDescent="0.3">
      <c r="A375" s="925" t="s">
        <v>682</v>
      </c>
      <c r="B375" s="926"/>
      <c r="C375" s="927"/>
      <c r="D375" s="927"/>
      <c r="E375" s="927"/>
      <c r="F375" s="927"/>
      <c r="G375" s="927"/>
      <c r="H375" s="927"/>
      <c r="I375" s="927"/>
      <c r="J375" s="927"/>
      <c r="K375" s="927"/>
      <c r="L375" s="923">
        <f t="shared" si="71"/>
        <v>0</v>
      </c>
      <c r="M375" s="924" t="str">
        <f t="shared" si="72"/>
        <v/>
      </c>
    </row>
    <row r="376" spans="1:16" x14ac:dyDescent="0.3">
      <c r="A376" s="925" t="s">
        <v>683</v>
      </c>
      <c r="B376" s="926"/>
      <c r="C376" s="927"/>
      <c r="D376" s="927"/>
      <c r="E376" s="927"/>
      <c r="F376" s="927"/>
      <c r="G376" s="927"/>
      <c r="H376" s="927"/>
      <c r="I376" s="927"/>
      <c r="J376" s="927"/>
      <c r="K376" s="927"/>
      <c r="L376" s="923">
        <f t="shared" si="71"/>
        <v>0</v>
      </c>
      <c r="M376" s="924" t="str">
        <f t="shared" si="72"/>
        <v/>
      </c>
    </row>
    <row r="377" spans="1:16" ht="15" customHeight="1" thickBot="1" x14ac:dyDescent="0.3">
      <c r="A377" s="928"/>
      <c r="B377" s="929"/>
      <c r="C377" s="930"/>
      <c r="D377" s="930"/>
      <c r="E377" s="930"/>
      <c r="F377" s="930"/>
      <c r="G377" s="930"/>
      <c r="H377" s="930"/>
      <c r="I377" s="930"/>
      <c r="J377" s="930"/>
      <c r="K377" s="930"/>
      <c r="L377" s="923">
        <f t="shared" si="71"/>
        <v>0</v>
      </c>
      <c r="M377" s="931" t="str">
        <f t="shared" si="72"/>
        <v/>
      </c>
    </row>
    <row r="378" spans="1:16" ht="13.5" thickBot="1" x14ac:dyDescent="0.3">
      <c r="A378" s="932" t="s">
        <v>684</v>
      </c>
      <c r="B378" s="933">
        <f>B371+SUM(B373:B377)</f>
        <v>37500000</v>
      </c>
      <c r="C378" s="933">
        <f t="shared" ref="C378:L378" si="73">C371+SUM(C373:C377)</f>
        <v>37500000</v>
      </c>
      <c r="D378" s="933">
        <f t="shared" si="73"/>
        <v>0</v>
      </c>
      <c r="E378" s="933">
        <f t="shared" si="73"/>
        <v>0</v>
      </c>
      <c r="F378" s="933">
        <f t="shared" si="73"/>
        <v>11982173</v>
      </c>
      <c r="G378" s="933">
        <f t="shared" si="73"/>
        <v>11982173</v>
      </c>
      <c r="H378" s="933">
        <f t="shared" si="73"/>
        <v>25517827</v>
      </c>
      <c r="I378" s="933">
        <f t="shared" si="73"/>
        <v>25517827</v>
      </c>
      <c r="J378" s="933">
        <f t="shared" si="73"/>
        <v>0</v>
      </c>
      <c r="K378" s="933">
        <f t="shared" si="73"/>
        <v>11982173</v>
      </c>
      <c r="L378" s="933">
        <f t="shared" si="73"/>
        <v>11982173</v>
      </c>
      <c r="M378" s="934">
        <f>IF((C378&lt;&gt;0),ROUND((L378/C378)*100,1),"")</f>
        <v>32</v>
      </c>
      <c r="O378" s="1034">
        <f>SUM(D378,F378,H378)</f>
        <v>37500000</v>
      </c>
      <c r="P378" s="1034">
        <f>SUM(E378,G378,I378)</f>
        <v>37500000</v>
      </c>
    </row>
    <row r="379" spans="1:16" x14ac:dyDescent="0.3">
      <c r="A379" s="935"/>
      <c r="B379" s="936"/>
      <c r="C379" s="937"/>
      <c r="D379" s="937"/>
      <c r="E379" s="937"/>
      <c r="F379" s="937"/>
      <c r="G379" s="937"/>
      <c r="H379" s="937"/>
      <c r="I379" s="937"/>
      <c r="J379" s="937"/>
      <c r="K379" s="937"/>
      <c r="L379" s="937"/>
      <c r="M379" s="937"/>
    </row>
    <row r="380" spans="1:16" ht="13.5" thickBot="1" x14ac:dyDescent="0.3">
      <c r="A380" s="938" t="s">
        <v>685</v>
      </c>
      <c r="B380" s="939"/>
      <c r="C380" s="940"/>
      <c r="D380" s="940"/>
      <c r="E380" s="940"/>
      <c r="F380" s="940"/>
      <c r="G380" s="940"/>
      <c r="H380" s="940"/>
      <c r="I380" s="940"/>
      <c r="J380" s="940"/>
      <c r="K380" s="940"/>
      <c r="L380" s="940"/>
      <c r="M380" s="940"/>
    </row>
    <row r="381" spans="1:16" x14ac:dyDescent="0.3">
      <c r="A381" s="941" t="s">
        <v>686</v>
      </c>
      <c r="B381" s="915">
        <v>28496000</v>
      </c>
      <c r="C381" s="916">
        <v>28496000</v>
      </c>
      <c r="D381" s="916"/>
      <c r="E381" s="917"/>
      <c r="F381" s="916">
        <v>6182160</v>
      </c>
      <c r="G381" s="916">
        <v>6182160</v>
      </c>
      <c r="H381" s="927">
        <f t="shared" ref="H381:I383" si="74">B381-F381</f>
        <v>22313840</v>
      </c>
      <c r="I381" s="927">
        <f t="shared" si="74"/>
        <v>22313840</v>
      </c>
      <c r="J381" s="916"/>
      <c r="K381" s="916">
        <v>6182160</v>
      </c>
      <c r="L381" s="942">
        <f t="shared" ref="L381:L386" si="75">+J381+K381</f>
        <v>6182160</v>
      </c>
      <c r="M381" s="919">
        <f t="shared" ref="M381:M387" si="76">IF((C381&lt;&gt;0),ROUND((L381/C381)*100,1),"")</f>
        <v>21.7</v>
      </c>
    </row>
    <row r="382" spans="1:16" x14ac:dyDescent="0.3">
      <c r="A382" s="943" t="s">
        <v>687</v>
      </c>
      <c r="B382" s="921"/>
      <c r="C382" s="921"/>
      <c r="D382" s="927"/>
      <c r="E382" s="927"/>
      <c r="F382" s="927"/>
      <c r="G382" s="927"/>
      <c r="H382" s="927">
        <f t="shared" si="74"/>
        <v>0</v>
      </c>
      <c r="I382" s="927">
        <f t="shared" si="74"/>
        <v>0</v>
      </c>
      <c r="J382" s="927"/>
      <c r="K382" s="927"/>
      <c r="L382" s="944">
        <f t="shared" si="75"/>
        <v>0</v>
      </c>
      <c r="M382" s="924" t="str">
        <f t="shared" si="76"/>
        <v/>
      </c>
    </row>
    <row r="383" spans="1:16" x14ac:dyDescent="0.3">
      <c r="A383" s="943" t="s">
        <v>688</v>
      </c>
      <c r="B383" s="926">
        <v>9004000</v>
      </c>
      <c r="C383" s="927">
        <v>9004000</v>
      </c>
      <c r="D383" s="927"/>
      <c r="E383" s="927"/>
      <c r="F383" s="927"/>
      <c r="G383" s="927"/>
      <c r="H383" s="927">
        <f t="shared" si="74"/>
        <v>9004000</v>
      </c>
      <c r="I383" s="927">
        <f t="shared" si="74"/>
        <v>9004000</v>
      </c>
      <c r="J383" s="927"/>
      <c r="K383" s="927"/>
      <c r="L383" s="944">
        <f t="shared" si="75"/>
        <v>0</v>
      </c>
      <c r="M383" s="924">
        <f t="shared" si="76"/>
        <v>0</v>
      </c>
    </row>
    <row r="384" spans="1:16" x14ac:dyDescent="0.3">
      <c r="A384" s="943" t="s">
        <v>689</v>
      </c>
      <c r="B384" s="926"/>
      <c r="C384" s="927"/>
      <c r="D384" s="927"/>
      <c r="E384" s="927"/>
      <c r="F384" s="927"/>
      <c r="G384" s="927"/>
      <c r="H384" s="927"/>
      <c r="I384" s="927"/>
      <c r="J384" s="927"/>
      <c r="K384" s="927"/>
      <c r="L384" s="944">
        <f t="shared" si="75"/>
        <v>0</v>
      </c>
      <c r="M384" s="924" t="str">
        <f t="shared" si="76"/>
        <v/>
      </c>
    </row>
    <row r="385" spans="1:16" x14ac:dyDescent="0.3">
      <c r="A385" s="945" t="s">
        <v>262</v>
      </c>
      <c r="B385" s="926"/>
      <c r="C385" s="927"/>
      <c r="D385" s="927"/>
      <c r="E385" s="927"/>
      <c r="F385" s="927"/>
      <c r="G385" s="927"/>
      <c r="H385" s="927"/>
      <c r="I385" s="927"/>
      <c r="J385" s="927"/>
      <c r="K385" s="927"/>
      <c r="L385" s="944">
        <f t="shared" si="75"/>
        <v>0</v>
      </c>
      <c r="M385" s="924" t="str">
        <f t="shared" si="76"/>
        <v/>
      </c>
    </row>
    <row r="386" spans="1:16" ht="13.5" thickBot="1" x14ac:dyDescent="0.3">
      <c r="A386" s="946"/>
      <c r="B386" s="929"/>
      <c r="C386" s="930"/>
      <c r="D386" s="930"/>
      <c r="E386" s="930"/>
      <c r="F386" s="930"/>
      <c r="G386" s="930"/>
      <c r="H386" s="930"/>
      <c r="I386" s="930"/>
      <c r="J386" s="930"/>
      <c r="K386" s="930"/>
      <c r="L386" s="944">
        <f t="shared" si="75"/>
        <v>0</v>
      </c>
      <c r="M386" s="931" t="str">
        <f t="shared" si="76"/>
        <v/>
      </c>
    </row>
    <row r="387" spans="1:16" ht="13.5" thickBot="1" x14ac:dyDescent="0.3">
      <c r="A387" s="947" t="s">
        <v>486</v>
      </c>
      <c r="B387" s="933">
        <f t="shared" ref="B387:L387" si="77">SUM(B381:B386)</f>
        <v>37500000</v>
      </c>
      <c r="C387" s="933">
        <f t="shared" si="77"/>
        <v>37500000</v>
      </c>
      <c r="D387" s="933">
        <f t="shared" si="77"/>
        <v>0</v>
      </c>
      <c r="E387" s="933">
        <f t="shared" si="77"/>
        <v>0</v>
      </c>
      <c r="F387" s="933">
        <f t="shared" si="77"/>
        <v>6182160</v>
      </c>
      <c r="G387" s="933">
        <f t="shared" si="77"/>
        <v>6182160</v>
      </c>
      <c r="H387" s="933">
        <f t="shared" si="77"/>
        <v>31317840</v>
      </c>
      <c r="I387" s="933">
        <f t="shared" si="77"/>
        <v>31317840</v>
      </c>
      <c r="J387" s="933">
        <f t="shared" si="77"/>
        <v>0</v>
      </c>
      <c r="K387" s="933">
        <f t="shared" si="77"/>
        <v>6182160</v>
      </c>
      <c r="L387" s="933">
        <f t="shared" si="77"/>
        <v>6182160</v>
      </c>
      <c r="M387" s="934">
        <f t="shared" si="76"/>
        <v>16.5</v>
      </c>
      <c r="O387" s="1034">
        <f>SUM(D387,F387,H387)</f>
        <v>37500000</v>
      </c>
      <c r="P387" s="1034">
        <f>SUM(E387,G387,I387)</f>
        <v>37500000</v>
      </c>
    </row>
    <row r="388" spans="1:16" x14ac:dyDescent="0.3">
      <c r="A388" s="1159" t="s">
        <v>1599</v>
      </c>
      <c r="B388" s="1159"/>
      <c r="C388" s="1159"/>
      <c r="D388" s="1159"/>
      <c r="E388" s="1159"/>
      <c r="F388" s="1159"/>
      <c r="G388" s="1159"/>
      <c r="H388" s="1159"/>
      <c r="I388" s="1159"/>
      <c r="J388" s="1159"/>
      <c r="K388" s="1159"/>
      <c r="L388" s="1159"/>
      <c r="M388" s="1159"/>
    </row>
    <row r="389" spans="1:16" ht="5.25" customHeight="1" x14ac:dyDescent="0.3">
      <c r="A389" s="948"/>
      <c r="B389" s="948"/>
      <c r="C389" s="948"/>
      <c r="D389" s="948"/>
      <c r="E389" s="948"/>
      <c r="F389" s="948"/>
      <c r="G389" s="948"/>
      <c r="H389" s="948"/>
      <c r="I389" s="948"/>
      <c r="J389" s="948"/>
      <c r="K389" s="948"/>
      <c r="L389" s="948"/>
      <c r="M389" s="948"/>
    </row>
    <row r="390" spans="1:16" ht="15" x14ac:dyDescent="0.3">
      <c r="A390" s="1160" t="s">
        <v>1636</v>
      </c>
      <c r="B390" s="1160"/>
      <c r="C390" s="1160"/>
      <c r="D390" s="1160"/>
      <c r="E390" s="1160"/>
      <c r="F390" s="1160"/>
      <c r="G390" s="1160"/>
      <c r="H390" s="1160"/>
      <c r="I390" s="1160"/>
      <c r="J390" s="1160"/>
      <c r="K390" s="1160"/>
      <c r="L390" s="1160"/>
      <c r="M390" s="1160"/>
    </row>
    <row r="391" spans="1:16" ht="12" customHeight="1" thickBot="1" x14ac:dyDescent="0.3">
      <c r="A391" s="949"/>
      <c r="B391" s="949"/>
      <c r="C391" s="949"/>
      <c r="D391" s="949"/>
      <c r="E391" s="949"/>
      <c r="F391" s="949"/>
      <c r="G391" s="949"/>
      <c r="H391" s="949"/>
      <c r="I391" s="949"/>
      <c r="J391" s="949"/>
      <c r="K391" s="949"/>
      <c r="L391" s="1161">
        <f>M365</f>
        <v>0</v>
      </c>
      <c r="M391" s="1161"/>
    </row>
    <row r="392" spans="1:16" ht="21.45" thickBot="1" x14ac:dyDescent="0.3">
      <c r="A392" s="1162" t="s">
        <v>1600</v>
      </c>
      <c r="B392" s="1163"/>
      <c r="C392" s="1163"/>
      <c r="D392" s="1163"/>
      <c r="E392" s="1163"/>
      <c r="F392" s="1163"/>
      <c r="G392" s="1163"/>
      <c r="H392" s="1163"/>
      <c r="I392" s="1163"/>
      <c r="J392" s="1163"/>
      <c r="K392" s="950" t="s">
        <v>1601</v>
      </c>
      <c r="L392" s="950" t="s">
        <v>1602</v>
      </c>
      <c r="M392" s="950" t="s">
        <v>1585</v>
      </c>
    </row>
    <row r="393" spans="1:16" x14ac:dyDescent="0.3">
      <c r="A393" s="1164"/>
      <c r="B393" s="1165"/>
      <c r="C393" s="1165"/>
      <c r="D393" s="1165"/>
      <c r="E393" s="1165"/>
      <c r="F393" s="1165"/>
      <c r="G393" s="1165"/>
      <c r="H393" s="1165"/>
      <c r="I393" s="1165"/>
      <c r="J393" s="1165"/>
      <c r="K393" s="917"/>
      <c r="L393" s="951"/>
      <c r="M393" s="951"/>
    </row>
    <row r="394" spans="1:16" ht="13.5" thickBot="1" x14ac:dyDescent="0.3">
      <c r="A394" s="1166"/>
      <c r="B394" s="1167"/>
      <c r="C394" s="1167"/>
      <c r="D394" s="1167"/>
      <c r="E394" s="1167"/>
      <c r="F394" s="1167"/>
      <c r="G394" s="1167"/>
      <c r="H394" s="1167"/>
      <c r="I394" s="1167"/>
      <c r="J394" s="1167"/>
      <c r="K394" s="952"/>
      <c r="L394" s="930"/>
      <c r="M394" s="930"/>
    </row>
    <row r="395" spans="1:16" ht="13.5" thickBot="1" x14ac:dyDescent="0.3">
      <c r="A395" s="1168" t="s">
        <v>259</v>
      </c>
      <c r="B395" s="1169"/>
      <c r="C395" s="1169"/>
      <c r="D395" s="1169"/>
      <c r="E395" s="1169"/>
      <c r="F395" s="1169"/>
      <c r="G395" s="1169"/>
      <c r="H395" s="1169"/>
      <c r="I395" s="1169"/>
      <c r="J395" s="1169"/>
      <c r="K395" s="953">
        <f>SUM(K393:K394)</f>
        <v>0</v>
      </c>
      <c r="L395" s="953">
        <f>SUM(L393:L394)</f>
        <v>0</v>
      </c>
      <c r="M395" s="953">
        <f>SUM(M393:M394)</f>
        <v>0</v>
      </c>
    </row>
  </sheetData>
  <mergeCells count="228">
    <mergeCell ref="F6:G6"/>
    <mergeCell ref="H6:I6"/>
    <mergeCell ref="A25:M25"/>
    <mergeCell ref="A27:M27"/>
    <mergeCell ref="L28:M28"/>
    <mergeCell ref="A29:J29"/>
    <mergeCell ref="A1:C1"/>
    <mergeCell ref="D1:M1"/>
    <mergeCell ref="A3:A6"/>
    <mergeCell ref="B3:I3"/>
    <mergeCell ref="J3:M5"/>
    <mergeCell ref="B4:B5"/>
    <mergeCell ref="C4:C5"/>
    <mergeCell ref="D4:I4"/>
    <mergeCell ref="B6:C6"/>
    <mergeCell ref="D6:E6"/>
    <mergeCell ref="A30:J30"/>
    <mergeCell ref="A31:J31"/>
    <mergeCell ref="A32:J32"/>
    <mergeCell ref="A34:C34"/>
    <mergeCell ref="D34:M34"/>
    <mergeCell ref="A36:A39"/>
    <mergeCell ref="B36:I36"/>
    <mergeCell ref="J36:M38"/>
    <mergeCell ref="B37:B38"/>
    <mergeCell ref="C37:C38"/>
    <mergeCell ref="A60:M60"/>
    <mergeCell ref="L61:M61"/>
    <mergeCell ref="A62:J62"/>
    <mergeCell ref="A63:J63"/>
    <mergeCell ref="A64:J64"/>
    <mergeCell ref="A65:J65"/>
    <mergeCell ref="D37:I37"/>
    <mergeCell ref="B39:C39"/>
    <mergeCell ref="D39:E39"/>
    <mergeCell ref="F39:G39"/>
    <mergeCell ref="H39:I39"/>
    <mergeCell ref="A58:M58"/>
    <mergeCell ref="F72:G72"/>
    <mergeCell ref="H72:I72"/>
    <mergeCell ref="A91:M91"/>
    <mergeCell ref="A93:M93"/>
    <mergeCell ref="L94:M94"/>
    <mergeCell ref="A95:J95"/>
    <mergeCell ref="A67:C67"/>
    <mergeCell ref="D67:M67"/>
    <mergeCell ref="A69:A72"/>
    <mergeCell ref="B69:I69"/>
    <mergeCell ref="J69:M71"/>
    <mergeCell ref="B70:B71"/>
    <mergeCell ref="C70:C71"/>
    <mergeCell ref="D70:I70"/>
    <mergeCell ref="B72:C72"/>
    <mergeCell ref="D72:E72"/>
    <mergeCell ref="A96:J96"/>
    <mergeCell ref="A97:J97"/>
    <mergeCell ref="A98:J98"/>
    <mergeCell ref="A100:C100"/>
    <mergeCell ref="D100:M100"/>
    <mergeCell ref="A102:A105"/>
    <mergeCell ref="B102:I102"/>
    <mergeCell ref="J102:M104"/>
    <mergeCell ref="B103:B104"/>
    <mergeCell ref="C103:C104"/>
    <mergeCell ref="A126:M126"/>
    <mergeCell ref="L127:M127"/>
    <mergeCell ref="A128:J128"/>
    <mergeCell ref="A129:J129"/>
    <mergeCell ref="A130:J130"/>
    <mergeCell ref="A131:J131"/>
    <mergeCell ref="D103:I103"/>
    <mergeCell ref="B105:C105"/>
    <mergeCell ref="D105:E105"/>
    <mergeCell ref="F105:G105"/>
    <mergeCell ref="H105:I105"/>
    <mergeCell ref="A124:M124"/>
    <mergeCell ref="F138:G138"/>
    <mergeCell ref="H138:I138"/>
    <mergeCell ref="A157:M157"/>
    <mergeCell ref="A159:M159"/>
    <mergeCell ref="L160:M160"/>
    <mergeCell ref="A161:J161"/>
    <mergeCell ref="A133:C133"/>
    <mergeCell ref="D133:M133"/>
    <mergeCell ref="A135:A138"/>
    <mergeCell ref="B135:I135"/>
    <mergeCell ref="J135:M137"/>
    <mergeCell ref="B136:B137"/>
    <mergeCell ref="C136:C137"/>
    <mergeCell ref="D136:I136"/>
    <mergeCell ref="B138:C138"/>
    <mergeCell ref="D138:E138"/>
    <mergeCell ref="A162:J162"/>
    <mergeCell ref="A163:J163"/>
    <mergeCell ref="A164:J164"/>
    <mergeCell ref="A166:C166"/>
    <mergeCell ref="D166:M166"/>
    <mergeCell ref="A168:A171"/>
    <mergeCell ref="B168:I168"/>
    <mergeCell ref="J168:M170"/>
    <mergeCell ref="B169:B170"/>
    <mergeCell ref="C169:C170"/>
    <mergeCell ref="A192:M192"/>
    <mergeCell ref="L193:M193"/>
    <mergeCell ref="A194:J194"/>
    <mergeCell ref="A195:J195"/>
    <mergeCell ref="A196:J196"/>
    <mergeCell ref="A197:J197"/>
    <mergeCell ref="D169:I169"/>
    <mergeCell ref="B171:C171"/>
    <mergeCell ref="D171:E171"/>
    <mergeCell ref="F171:G171"/>
    <mergeCell ref="H171:I171"/>
    <mergeCell ref="A190:M190"/>
    <mergeCell ref="F204:G204"/>
    <mergeCell ref="H204:I204"/>
    <mergeCell ref="A223:M223"/>
    <mergeCell ref="A225:M225"/>
    <mergeCell ref="L226:M226"/>
    <mergeCell ref="A227:J227"/>
    <mergeCell ref="A199:C199"/>
    <mergeCell ref="D199:M199"/>
    <mergeCell ref="A201:A204"/>
    <mergeCell ref="B201:I201"/>
    <mergeCell ref="J201:M203"/>
    <mergeCell ref="B202:B203"/>
    <mergeCell ref="C202:C203"/>
    <mergeCell ref="D202:I202"/>
    <mergeCell ref="B204:C204"/>
    <mergeCell ref="D204:E204"/>
    <mergeCell ref="A228:J228"/>
    <mergeCell ref="A229:J229"/>
    <mergeCell ref="A230:J230"/>
    <mergeCell ref="A232:C232"/>
    <mergeCell ref="D232:M232"/>
    <mergeCell ref="A234:A237"/>
    <mergeCell ref="B234:I234"/>
    <mergeCell ref="J234:M236"/>
    <mergeCell ref="B235:B236"/>
    <mergeCell ref="C235:C236"/>
    <mergeCell ref="A258:M258"/>
    <mergeCell ref="L259:M259"/>
    <mergeCell ref="A260:J260"/>
    <mergeCell ref="A261:J261"/>
    <mergeCell ref="A262:J262"/>
    <mergeCell ref="A263:J263"/>
    <mergeCell ref="D235:I235"/>
    <mergeCell ref="B237:C237"/>
    <mergeCell ref="D237:E237"/>
    <mergeCell ref="F237:G237"/>
    <mergeCell ref="H237:I237"/>
    <mergeCell ref="A256:M256"/>
    <mergeCell ref="F270:G270"/>
    <mergeCell ref="H270:I270"/>
    <mergeCell ref="A289:M289"/>
    <mergeCell ref="A291:M291"/>
    <mergeCell ref="L292:M292"/>
    <mergeCell ref="A293:J293"/>
    <mergeCell ref="A265:C265"/>
    <mergeCell ref="D265:M265"/>
    <mergeCell ref="A267:A270"/>
    <mergeCell ref="B267:I267"/>
    <mergeCell ref="J267:M269"/>
    <mergeCell ref="B268:B269"/>
    <mergeCell ref="C268:C269"/>
    <mergeCell ref="D268:I268"/>
    <mergeCell ref="B270:C270"/>
    <mergeCell ref="D270:E270"/>
    <mergeCell ref="A294:J294"/>
    <mergeCell ref="A295:J295"/>
    <mergeCell ref="A296:J296"/>
    <mergeCell ref="A298:C298"/>
    <mergeCell ref="D298:M298"/>
    <mergeCell ref="A300:A303"/>
    <mergeCell ref="B300:I300"/>
    <mergeCell ref="J300:M302"/>
    <mergeCell ref="B301:B302"/>
    <mergeCell ref="C301:C302"/>
    <mergeCell ref="A324:M324"/>
    <mergeCell ref="L325:M325"/>
    <mergeCell ref="A326:J326"/>
    <mergeCell ref="A327:J327"/>
    <mergeCell ref="A328:J328"/>
    <mergeCell ref="A329:J329"/>
    <mergeCell ref="D301:I301"/>
    <mergeCell ref="B303:C303"/>
    <mergeCell ref="D303:E303"/>
    <mergeCell ref="F303:G303"/>
    <mergeCell ref="H303:I303"/>
    <mergeCell ref="A322:M322"/>
    <mergeCell ref="A331:C331"/>
    <mergeCell ref="D331:M331"/>
    <mergeCell ref="A333:A336"/>
    <mergeCell ref="B333:I333"/>
    <mergeCell ref="J333:M335"/>
    <mergeCell ref="B334:B335"/>
    <mergeCell ref="C334:C335"/>
    <mergeCell ref="D334:I334"/>
    <mergeCell ref="B336:C336"/>
    <mergeCell ref="D336:E336"/>
    <mergeCell ref="F336:G336"/>
    <mergeCell ref="H336:I336"/>
    <mergeCell ref="A355:M355"/>
    <mergeCell ref="A357:M357"/>
    <mergeCell ref="L358:M358"/>
    <mergeCell ref="A359:J359"/>
    <mergeCell ref="A360:J360"/>
    <mergeCell ref="A361:J361"/>
    <mergeCell ref="A362:J362"/>
    <mergeCell ref="A364:C364"/>
    <mergeCell ref="D364:M364"/>
    <mergeCell ref="A388:M388"/>
    <mergeCell ref="A390:M390"/>
    <mergeCell ref="L391:M391"/>
    <mergeCell ref="A392:J392"/>
    <mergeCell ref="A393:J393"/>
    <mergeCell ref="A394:J394"/>
    <mergeCell ref="A395:J395"/>
    <mergeCell ref="A366:A369"/>
    <mergeCell ref="B366:I366"/>
    <mergeCell ref="J366:M368"/>
    <mergeCell ref="B367:B368"/>
    <mergeCell ref="C367:C368"/>
    <mergeCell ref="D367:I367"/>
    <mergeCell ref="B369:C369"/>
    <mergeCell ref="D369:E369"/>
    <mergeCell ref="F369:G369"/>
    <mergeCell ref="H369:I369"/>
  </mergeCells>
  <printOptions horizontalCentered="1"/>
  <pageMargins left="0.78740157480314965" right="0.78740157480314965" top="1.1417322834645669" bottom="0.78740157480314965" header="0.55118110236220474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hozzájárulások&amp;R&amp;"-,Félkövér dőlt"&amp;12 12.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37"/>
  <sheetViews>
    <sheetView view="pageBreakPreview" zoomScaleNormal="100" workbookViewId="0">
      <selection activeCell="C4" sqref="C4"/>
    </sheetView>
  </sheetViews>
  <sheetFormatPr defaultColWidth="9.21875" defaultRowHeight="13.2" x14ac:dyDescent="0.25"/>
  <cols>
    <col min="1" max="1" width="4.44140625" style="961" customWidth="1"/>
    <col min="2" max="2" width="36.5546875" style="961" bestFit="1" customWidth="1"/>
    <col min="3" max="3" width="16.5546875" style="961" customWidth="1"/>
    <col min="4" max="4" width="18" style="961" bestFit="1" customWidth="1"/>
    <col min="5" max="256" width="9.21875" style="961"/>
    <col min="257" max="257" width="4.44140625" style="961" customWidth="1"/>
    <col min="258" max="258" width="34.5546875" style="961" bestFit="1" customWidth="1"/>
    <col min="259" max="259" width="16.5546875" style="961" customWidth="1"/>
    <col min="260" max="260" width="18" style="961" bestFit="1" customWidth="1"/>
    <col min="261" max="512" width="9.21875" style="961"/>
    <col min="513" max="513" width="4.44140625" style="961" customWidth="1"/>
    <col min="514" max="514" width="34.5546875" style="961" bestFit="1" customWidth="1"/>
    <col min="515" max="515" width="16.5546875" style="961" customWidth="1"/>
    <col min="516" max="516" width="18" style="961" bestFit="1" customWidth="1"/>
    <col min="517" max="768" width="9.21875" style="961"/>
    <col min="769" max="769" width="4.44140625" style="961" customWidth="1"/>
    <col min="770" max="770" width="34.5546875" style="961" bestFit="1" customWidth="1"/>
    <col min="771" max="771" width="16.5546875" style="961" customWidth="1"/>
    <col min="772" max="772" width="18" style="961" bestFit="1" customWidth="1"/>
    <col min="773" max="1024" width="9.21875" style="961"/>
    <col min="1025" max="1025" width="4.44140625" style="961" customWidth="1"/>
    <col min="1026" max="1026" width="34.5546875" style="961" bestFit="1" customWidth="1"/>
    <col min="1027" max="1027" width="16.5546875" style="961" customWidth="1"/>
    <col min="1028" max="1028" width="18" style="961" bestFit="1" customWidth="1"/>
    <col min="1029" max="1280" width="9.21875" style="961"/>
    <col min="1281" max="1281" width="4.44140625" style="961" customWidth="1"/>
    <col min="1282" max="1282" width="34.5546875" style="961" bestFit="1" customWidth="1"/>
    <col min="1283" max="1283" width="16.5546875" style="961" customWidth="1"/>
    <col min="1284" max="1284" width="18" style="961" bestFit="1" customWidth="1"/>
    <col min="1285" max="1536" width="9.21875" style="961"/>
    <col min="1537" max="1537" width="4.44140625" style="961" customWidth="1"/>
    <col min="1538" max="1538" width="34.5546875" style="961" bestFit="1" customWidth="1"/>
    <col min="1539" max="1539" width="16.5546875" style="961" customWidth="1"/>
    <col min="1540" max="1540" width="18" style="961" bestFit="1" customWidth="1"/>
    <col min="1541" max="1792" width="9.21875" style="961"/>
    <col min="1793" max="1793" width="4.44140625" style="961" customWidth="1"/>
    <col min="1794" max="1794" width="34.5546875" style="961" bestFit="1" customWidth="1"/>
    <col min="1795" max="1795" width="16.5546875" style="961" customWidth="1"/>
    <col min="1796" max="1796" width="18" style="961" bestFit="1" customWidth="1"/>
    <col min="1797" max="2048" width="9.21875" style="961"/>
    <col min="2049" max="2049" width="4.44140625" style="961" customWidth="1"/>
    <col min="2050" max="2050" width="34.5546875" style="961" bestFit="1" customWidth="1"/>
    <col min="2051" max="2051" width="16.5546875" style="961" customWidth="1"/>
    <col min="2052" max="2052" width="18" style="961" bestFit="1" customWidth="1"/>
    <col min="2053" max="2304" width="9.21875" style="961"/>
    <col min="2305" max="2305" width="4.44140625" style="961" customWidth="1"/>
    <col min="2306" max="2306" width="34.5546875" style="961" bestFit="1" customWidth="1"/>
    <col min="2307" max="2307" width="16.5546875" style="961" customWidth="1"/>
    <col min="2308" max="2308" width="18" style="961" bestFit="1" customWidth="1"/>
    <col min="2309" max="2560" width="9.21875" style="961"/>
    <col min="2561" max="2561" width="4.44140625" style="961" customWidth="1"/>
    <col min="2562" max="2562" width="34.5546875" style="961" bestFit="1" customWidth="1"/>
    <col min="2563" max="2563" width="16.5546875" style="961" customWidth="1"/>
    <col min="2564" max="2564" width="18" style="961" bestFit="1" customWidth="1"/>
    <col min="2565" max="2816" width="9.21875" style="961"/>
    <col min="2817" max="2817" width="4.44140625" style="961" customWidth="1"/>
    <col min="2818" max="2818" width="34.5546875" style="961" bestFit="1" customWidth="1"/>
    <col min="2819" max="2819" width="16.5546875" style="961" customWidth="1"/>
    <col min="2820" max="2820" width="18" style="961" bestFit="1" customWidth="1"/>
    <col min="2821" max="3072" width="9.21875" style="961"/>
    <col min="3073" max="3073" width="4.44140625" style="961" customWidth="1"/>
    <col min="3074" max="3074" width="34.5546875" style="961" bestFit="1" customWidth="1"/>
    <col min="3075" max="3075" width="16.5546875" style="961" customWidth="1"/>
    <col min="3076" max="3076" width="18" style="961" bestFit="1" customWidth="1"/>
    <col min="3077" max="3328" width="9.21875" style="961"/>
    <col min="3329" max="3329" width="4.44140625" style="961" customWidth="1"/>
    <col min="3330" max="3330" width="34.5546875" style="961" bestFit="1" customWidth="1"/>
    <col min="3331" max="3331" width="16.5546875" style="961" customWidth="1"/>
    <col min="3332" max="3332" width="18" style="961" bestFit="1" customWidth="1"/>
    <col min="3333" max="3584" width="9.21875" style="961"/>
    <col min="3585" max="3585" width="4.44140625" style="961" customWidth="1"/>
    <col min="3586" max="3586" width="34.5546875" style="961" bestFit="1" customWidth="1"/>
    <col min="3587" max="3587" width="16.5546875" style="961" customWidth="1"/>
    <col min="3588" max="3588" width="18" style="961" bestFit="1" customWidth="1"/>
    <col min="3589" max="3840" width="9.21875" style="961"/>
    <col min="3841" max="3841" width="4.44140625" style="961" customWidth="1"/>
    <col min="3842" max="3842" width="34.5546875" style="961" bestFit="1" customWidth="1"/>
    <col min="3843" max="3843" width="16.5546875" style="961" customWidth="1"/>
    <col min="3844" max="3844" width="18" style="961" bestFit="1" customWidth="1"/>
    <col min="3845" max="4096" width="9.21875" style="961"/>
    <col min="4097" max="4097" width="4.44140625" style="961" customWidth="1"/>
    <col min="4098" max="4098" width="34.5546875" style="961" bestFit="1" customWidth="1"/>
    <col min="4099" max="4099" width="16.5546875" style="961" customWidth="1"/>
    <col min="4100" max="4100" width="18" style="961" bestFit="1" customWidth="1"/>
    <col min="4101" max="4352" width="9.21875" style="961"/>
    <col min="4353" max="4353" width="4.44140625" style="961" customWidth="1"/>
    <col min="4354" max="4354" width="34.5546875" style="961" bestFit="1" customWidth="1"/>
    <col min="4355" max="4355" width="16.5546875" style="961" customWidth="1"/>
    <col min="4356" max="4356" width="18" style="961" bestFit="1" customWidth="1"/>
    <col min="4357" max="4608" width="9.21875" style="961"/>
    <col min="4609" max="4609" width="4.44140625" style="961" customWidth="1"/>
    <col min="4610" max="4610" width="34.5546875" style="961" bestFit="1" customWidth="1"/>
    <col min="4611" max="4611" width="16.5546875" style="961" customWidth="1"/>
    <col min="4612" max="4612" width="18" style="961" bestFit="1" customWidth="1"/>
    <col min="4613" max="4864" width="9.21875" style="961"/>
    <col min="4865" max="4865" width="4.44140625" style="961" customWidth="1"/>
    <col min="4866" max="4866" width="34.5546875" style="961" bestFit="1" customWidth="1"/>
    <col min="4867" max="4867" width="16.5546875" style="961" customWidth="1"/>
    <col min="4868" max="4868" width="18" style="961" bestFit="1" customWidth="1"/>
    <col min="4869" max="5120" width="9.21875" style="961"/>
    <col min="5121" max="5121" width="4.44140625" style="961" customWidth="1"/>
    <col min="5122" max="5122" width="34.5546875" style="961" bestFit="1" customWidth="1"/>
    <col min="5123" max="5123" width="16.5546875" style="961" customWidth="1"/>
    <col min="5124" max="5124" width="18" style="961" bestFit="1" customWidth="1"/>
    <col min="5125" max="5376" width="9.21875" style="961"/>
    <col min="5377" max="5377" width="4.44140625" style="961" customWidth="1"/>
    <col min="5378" max="5378" width="34.5546875" style="961" bestFit="1" customWidth="1"/>
    <col min="5379" max="5379" width="16.5546875" style="961" customWidth="1"/>
    <col min="5380" max="5380" width="18" style="961" bestFit="1" customWidth="1"/>
    <col min="5381" max="5632" width="9.21875" style="961"/>
    <col min="5633" max="5633" width="4.44140625" style="961" customWidth="1"/>
    <col min="5634" max="5634" width="34.5546875" style="961" bestFit="1" customWidth="1"/>
    <col min="5635" max="5635" width="16.5546875" style="961" customWidth="1"/>
    <col min="5636" max="5636" width="18" style="961" bestFit="1" customWidth="1"/>
    <col min="5637" max="5888" width="9.21875" style="961"/>
    <col min="5889" max="5889" width="4.44140625" style="961" customWidth="1"/>
    <col min="5890" max="5890" width="34.5546875" style="961" bestFit="1" customWidth="1"/>
    <col min="5891" max="5891" width="16.5546875" style="961" customWidth="1"/>
    <col min="5892" max="5892" width="18" style="961" bestFit="1" customWidth="1"/>
    <col min="5893" max="6144" width="9.21875" style="961"/>
    <col min="6145" max="6145" width="4.44140625" style="961" customWidth="1"/>
    <col min="6146" max="6146" width="34.5546875" style="961" bestFit="1" customWidth="1"/>
    <col min="6147" max="6147" width="16.5546875" style="961" customWidth="1"/>
    <col min="6148" max="6148" width="18" style="961" bestFit="1" customWidth="1"/>
    <col min="6149" max="6400" width="9.21875" style="961"/>
    <col min="6401" max="6401" width="4.44140625" style="961" customWidth="1"/>
    <col min="6402" max="6402" width="34.5546875" style="961" bestFit="1" customWidth="1"/>
    <col min="6403" max="6403" width="16.5546875" style="961" customWidth="1"/>
    <col min="6404" max="6404" width="18" style="961" bestFit="1" customWidth="1"/>
    <col min="6405" max="6656" width="9.21875" style="961"/>
    <col min="6657" max="6657" width="4.44140625" style="961" customWidth="1"/>
    <col min="6658" max="6658" width="34.5546875" style="961" bestFit="1" customWidth="1"/>
    <col min="6659" max="6659" width="16.5546875" style="961" customWidth="1"/>
    <col min="6660" max="6660" width="18" style="961" bestFit="1" customWidth="1"/>
    <col min="6661" max="6912" width="9.21875" style="961"/>
    <col min="6913" max="6913" width="4.44140625" style="961" customWidth="1"/>
    <col min="6914" max="6914" width="34.5546875" style="961" bestFit="1" customWidth="1"/>
    <col min="6915" max="6915" width="16.5546875" style="961" customWidth="1"/>
    <col min="6916" max="6916" width="18" style="961" bestFit="1" customWidth="1"/>
    <col min="6917" max="7168" width="9.21875" style="961"/>
    <col min="7169" max="7169" width="4.44140625" style="961" customWidth="1"/>
    <col min="7170" max="7170" width="34.5546875" style="961" bestFit="1" customWidth="1"/>
    <col min="7171" max="7171" width="16.5546875" style="961" customWidth="1"/>
    <col min="7172" max="7172" width="18" style="961" bestFit="1" customWidth="1"/>
    <col min="7173" max="7424" width="9.21875" style="961"/>
    <col min="7425" max="7425" width="4.44140625" style="961" customWidth="1"/>
    <col min="7426" max="7426" width="34.5546875" style="961" bestFit="1" customWidth="1"/>
    <col min="7427" max="7427" width="16.5546875" style="961" customWidth="1"/>
    <col min="7428" max="7428" width="18" style="961" bestFit="1" customWidth="1"/>
    <col min="7429" max="7680" width="9.21875" style="961"/>
    <col min="7681" max="7681" width="4.44140625" style="961" customWidth="1"/>
    <col min="7682" max="7682" width="34.5546875" style="961" bestFit="1" customWidth="1"/>
    <col min="7683" max="7683" width="16.5546875" style="961" customWidth="1"/>
    <col min="7684" max="7684" width="18" style="961" bestFit="1" customWidth="1"/>
    <col min="7685" max="7936" width="9.21875" style="961"/>
    <col min="7937" max="7937" width="4.44140625" style="961" customWidth="1"/>
    <col min="7938" max="7938" width="34.5546875" style="961" bestFit="1" customWidth="1"/>
    <col min="7939" max="7939" width="16.5546875" style="961" customWidth="1"/>
    <col min="7940" max="7940" width="18" style="961" bestFit="1" customWidth="1"/>
    <col min="7941" max="8192" width="9.21875" style="961"/>
    <col min="8193" max="8193" width="4.44140625" style="961" customWidth="1"/>
    <col min="8194" max="8194" width="34.5546875" style="961" bestFit="1" customWidth="1"/>
    <col min="8195" max="8195" width="16.5546875" style="961" customWidth="1"/>
    <col min="8196" max="8196" width="18" style="961" bestFit="1" customWidth="1"/>
    <col min="8197" max="8448" width="9.21875" style="961"/>
    <col min="8449" max="8449" width="4.44140625" style="961" customWidth="1"/>
    <col min="8450" max="8450" width="34.5546875" style="961" bestFit="1" customWidth="1"/>
    <col min="8451" max="8451" width="16.5546875" style="961" customWidth="1"/>
    <col min="8452" max="8452" width="18" style="961" bestFit="1" customWidth="1"/>
    <col min="8453" max="8704" width="9.21875" style="961"/>
    <col min="8705" max="8705" width="4.44140625" style="961" customWidth="1"/>
    <col min="8706" max="8706" width="34.5546875" style="961" bestFit="1" customWidth="1"/>
    <col min="8707" max="8707" width="16.5546875" style="961" customWidth="1"/>
    <col min="8708" max="8708" width="18" style="961" bestFit="1" customWidth="1"/>
    <col min="8709" max="8960" width="9.21875" style="961"/>
    <col min="8961" max="8961" width="4.44140625" style="961" customWidth="1"/>
    <col min="8962" max="8962" width="34.5546875" style="961" bestFit="1" customWidth="1"/>
    <col min="8963" max="8963" width="16.5546875" style="961" customWidth="1"/>
    <col min="8964" max="8964" width="18" style="961" bestFit="1" customWidth="1"/>
    <col min="8965" max="9216" width="9.21875" style="961"/>
    <col min="9217" max="9217" width="4.44140625" style="961" customWidth="1"/>
    <col min="9218" max="9218" width="34.5546875" style="961" bestFit="1" customWidth="1"/>
    <col min="9219" max="9219" width="16.5546875" style="961" customWidth="1"/>
    <col min="9220" max="9220" width="18" style="961" bestFit="1" customWidth="1"/>
    <col min="9221" max="9472" width="9.21875" style="961"/>
    <col min="9473" max="9473" width="4.44140625" style="961" customWidth="1"/>
    <col min="9474" max="9474" width="34.5546875" style="961" bestFit="1" customWidth="1"/>
    <col min="9475" max="9475" width="16.5546875" style="961" customWidth="1"/>
    <col min="9476" max="9476" width="18" style="961" bestFit="1" customWidth="1"/>
    <col min="9477" max="9728" width="9.21875" style="961"/>
    <col min="9729" max="9729" width="4.44140625" style="961" customWidth="1"/>
    <col min="9730" max="9730" width="34.5546875" style="961" bestFit="1" customWidth="1"/>
    <col min="9731" max="9731" width="16.5546875" style="961" customWidth="1"/>
    <col min="9732" max="9732" width="18" style="961" bestFit="1" customWidth="1"/>
    <col min="9733" max="9984" width="9.21875" style="961"/>
    <col min="9985" max="9985" width="4.44140625" style="961" customWidth="1"/>
    <col min="9986" max="9986" width="34.5546875" style="961" bestFit="1" customWidth="1"/>
    <col min="9987" max="9987" width="16.5546875" style="961" customWidth="1"/>
    <col min="9988" max="9988" width="18" style="961" bestFit="1" customWidth="1"/>
    <col min="9989" max="10240" width="9.21875" style="961"/>
    <col min="10241" max="10241" width="4.44140625" style="961" customWidth="1"/>
    <col min="10242" max="10242" width="34.5546875" style="961" bestFit="1" customWidth="1"/>
    <col min="10243" max="10243" width="16.5546875" style="961" customWidth="1"/>
    <col min="10244" max="10244" width="18" style="961" bestFit="1" customWidth="1"/>
    <col min="10245" max="10496" width="9.21875" style="961"/>
    <col min="10497" max="10497" width="4.44140625" style="961" customWidth="1"/>
    <col min="10498" max="10498" width="34.5546875" style="961" bestFit="1" customWidth="1"/>
    <col min="10499" max="10499" width="16.5546875" style="961" customWidth="1"/>
    <col min="10500" max="10500" width="18" style="961" bestFit="1" customWidth="1"/>
    <col min="10501" max="10752" width="9.21875" style="961"/>
    <col min="10753" max="10753" width="4.44140625" style="961" customWidth="1"/>
    <col min="10754" max="10754" width="34.5546875" style="961" bestFit="1" customWidth="1"/>
    <col min="10755" max="10755" width="16.5546875" style="961" customWidth="1"/>
    <col min="10756" max="10756" width="18" style="961" bestFit="1" customWidth="1"/>
    <col min="10757" max="11008" width="9.21875" style="961"/>
    <col min="11009" max="11009" width="4.44140625" style="961" customWidth="1"/>
    <col min="11010" max="11010" width="34.5546875" style="961" bestFit="1" customWidth="1"/>
    <col min="11011" max="11011" width="16.5546875" style="961" customWidth="1"/>
    <col min="11012" max="11012" width="18" style="961" bestFit="1" customWidth="1"/>
    <col min="11013" max="11264" width="9.21875" style="961"/>
    <col min="11265" max="11265" width="4.44140625" style="961" customWidth="1"/>
    <col min="11266" max="11266" width="34.5546875" style="961" bestFit="1" customWidth="1"/>
    <col min="11267" max="11267" width="16.5546875" style="961" customWidth="1"/>
    <col min="11268" max="11268" width="18" style="961" bestFit="1" customWidth="1"/>
    <col min="11269" max="11520" width="9.21875" style="961"/>
    <col min="11521" max="11521" width="4.44140625" style="961" customWidth="1"/>
    <col min="11522" max="11522" width="34.5546875" style="961" bestFit="1" customWidth="1"/>
    <col min="11523" max="11523" width="16.5546875" style="961" customWidth="1"/>
    <col min="11524" max="11524" width="18" style="961" bestFit="1" customWidth="1"/>
    <col min="11525" max="11776" width="9.21875" style="961"/>
    <col min="11777" max="11777" width="4.44140625" style="961" customWidth="1"/>
    <col min="11778" max="11778" width="34.5546875" style="961" bestFit="1" customWidth="1"/>
    <col min="11779" max="11779" width="16.5546875" style="961" customWidth="1"/>
    <col min="11780" max="11780" width="18" style="961" bestFit="1" customWidth="1"/>
    <col min="11781" max="12032" width="9.21875" style="961"/>
    <col min="12033" max="12033" width="4.44140625" style="961" customWidth="1"/>
    <col min="12034" max="12034" width="34.5546875" style="961" bestFit="1" customWidth="1"/>
    <col min="12035" max="12035" width="16.5546875" style="961" customWidth="1"/>
    <col min="12036" max="12036" width="18" style="961" bestFit="1" customWidth="1"/>
    <col min="12037" max="12288" width="9.21875" style="961"/>
    <col min="12289" max="12289" width="4.44140625" style="961" customWidth="1"/>
    <col min="12290" max="12290" width="34.5546875" style="961" bestFit="1" customWidth="1"/>
    <col min="12291" max="12291" width="16.5546875" style="961" customWidth="1"/>
    <col min="12292" max="12292" width="18" style="961" bestFit="1" customWidth="1"/>
    <col min="12293" max="12544" width="9.21875" style="961"/>
    <col min="12545" max="12545" width="4.44140625" style="961" customWidth="1"/>
    <col min="12546" max="12546" width="34.5546875" style="961" bestFit="1" customWidth="1"/>
    <col min="12547" max="12547" width="16.5546875" style="961" customWidth="1"/>
    <col min="12548" max="12548" width="18" style="961" bestFit="1" customWidth="1"/>
    <col min="12549" max="12800" width="9.21875" style="961"/>
    <col min="12801" max="12801" width="4.44140625" style="961" customWidth="1"/>
    <col min="12802" max="12802" width="34.5546875" style="961" bestFit="1" customWidth="1"/>
    <col min="12803" max="12803" width="16.5546875" style="961" customWidth="1"/>
    <col min="12804" max="12804" width="18" style="961" bestFit="1" customWidth="1"/>
    <col min="12805" max="13056" width="9.21875" style="961"/>
    <col min="13057" max="13057" width="4.44140625" style="961" customWidth="1"/>
    <col min="13058" max="13058" width="34.5546875" style="961" bestFit="1" customWidth="1"/>
    <col min="13059" max="13059" width="16.5546875" style="961" customWidth="1"/>
    <col min="13060" max="13060" width="18" style="961" bestFit="1" customWidth="1"/>
    <col min="13061" max="13312" width="9.21875" style="961"/>
    <col min="13313" max="13313" width="4.44140625" style="961" customWidth="1"/>
    <col min="13314" max="13314" width="34.5546875" style="961" bestFit="1" customWidth="1"/>
    <col min="13315" max="13315" width="16.5546875" style="961" customWidth="1"/>
    <col min="13316" max="13316" width="18" style="961" bestFit="1" customWidth="1"/>
    <col min="13317" max="13568" width="9.21875" style="961"/>
    <col min="13569" max="13569" width="4.44140625" style="961" customWidth="1"/>
    <col min="13570" max="13570" width="34.5546875" style="961" bestFit="1" customWidth="1"/>
    <col min="13571" max="13571" width="16.5546875" style="961" customWidth="1"/>
    <col min="13572" max="13572" width="18" style="961" bestFit="1" customWidth="1"/>
    <col min="13573" max="13824" width="9.21875" style="961"/>
    <col min="13825" max="13825" width="4.44140625" style="961" customWidth="1"/>
    <col min="13826" max="13826" width="34.5546875" style="961" bestFit="1" customWidth="1"/>
    <col min="13827" max="13827" width="16.5546875" style="961" customWidth="1"/>
    <col min="13828" max="13828" width="18" style="961" bestFit="1" customWidth="1"/>
    <col min="13829" max="14080" width="9.21875" style="961"/>
    <col min="14081" max="14081" width="4.44140625" style="961" customWidth="1"/>
    <col min="14082" max="14082" width="34.5546875" style="961" bestFit="1" customWidth="1"/>
    <col min="14083" max="14083" width="16.5546875" style="961" customWidth="1"/>
    <col min="14084" max="14084" width="18" style="961" bestFit="1" customWidth="1"/>
    <col min="14085" max="14336" width="9.21875" style="961"/>
    <col min="14337" max="14337" width="4.44140625" style="961" customWidth="1"/>
    <col min="14338" max="14338" width="34.5546875" style="961" bestFit="1" customWidth="1"/>
    <col min="14339" max="14339" width="16.5546875" style="961" customWidth="1"/>
    <col min="14340" max="14340" width="18" style="961" bestFit="1" customWidth="1"/>
    <col min="14341" max="14592" width="9.21875" style="961"/>
    <col min="14593" max="14593" width="4.44140625" style="961" customWidth="1"/>
    <col min="14594" max="14594" width="34.5546875" style="961" bestFit="1" customWidth="1"/>
    <col min="14595" max="14595" width="16.5546875" style="961" customWidth="1"/>
    <col min="14596" max="14596" width="18" style="961" bestFit="1" customWidth="1"/>
    <col min="14597" max="14848" width="9.21875" style="961"/>
    <col min="14849" max="14849" width="4.44140625" style="961" customWidth="1"/>
    <col min="14850" max="14850" width="34.5546875" style="961" bestFit="1" customWidth="1"/>
    <col min="14851" max="14851" width="16.5546875" style="961" customWidth="1"/>
    <col min="14852" max="14852" width="18" style="961" bestFit="1" customWidth="1"/>
    <col min="14853" max="15104" width="9.21875" style="961"/>
    <col min="15105" max="15105" width="4.44140625" style="961" customWidth="1"/>
    <col min="15106" max="15106" width="34.5546875" style="961" bestFit="1" customWidth="1"/>
    <col min="15107" max="15107" width="16.5546875" style="961" customWidth="1"/>
    <col min="15108" max="15108" width="18" style="961" bestFit="1" customWidth="1"/>
    <col min="15109" max="15360" width="9.21875" style="961"/>
    <col min="15361" max="15361" width="4.44140625" style="961" customWidth="1"/>
    <col min="15362" max="15362" width="34.5546875" style="961" bestFit="1" customWidth="1"/>
    <col min="15363" max="15363" width="16.5546875" style="961" customWidth="1"/>
    <col min="15364" max="15364" width="18" style="961" bestFit="1" customWidth="1"/>
    <col min="15365" max="15616" width="9.21875" style="961"/>
    <col min="15617" max="15617" width="4.44140625" style="961" customWidth="1"/>
    <col min="15618" max="15618" width="34.5546875" style="961" bestFit="1" customWidth="1"/>
    <col min="15619" max="15619" width="16.5546875" style="961" customWidth="1"/>
    <col min="15620" max="15620" width="18" style="961" bestFit="1" customWidth="1"/>
    <col min="15621" max="15872" width="9.21875" style="961"/>
    <col min="15873" max="15873" width="4.44140625" style="961" customWidth="1"/>
    <col min="15874" max="15874" width="34.5546875" style="961" bestFit="1" customWidth="1"/>
    <col min="15875" max="15875" width="16.5546875" style="961" customWidth="1"/>
    <col min="15876" max="15876" width="18" style="961" bestFit="1" customWidth="1"/>
    <col min="15877" max="16128" width="9.21875" style="961"/>
    <col min="16129" max="16129" width="4.44140625" style="961" customWidth="1"/>
    <col min="16130" max="16130" width="34.5546875" style="961" bestFit="1" customWidth="1"/>
    <col min="16131" max="16131" width="16.5546875" style="961" customWidth="1"/>
    <col min="16132" max="16132" width="18" style="961" bestFit="1" customWidth="1"/>
    <col min="16133" max="16384" width="9.21875" style="961"/>
  </cols>
  <sheetData>
    <row r="1" spans="1:4" x14ac:dyDescent="0.25">
      <c r="A1" s="1181" t="s">
        <v>741</v>
      </c>
      <c r="B1" s="960"/>
      <c r="C1" s="1183" t="s">
        <v>1613</v>
      </c>
      <c r="D1" s="1184"/>
    </row>
    <row r="2" spans="1:4" ht="39.6" x14ac:dyDescent="0.25">
      <c r="A2" s="1182"/>
      <c r="B2" s="962" t="s">
        <v>1605</v>
      </c>
      <c r="C2" s="963" t="s">
        <v>1606</v>
      </c>
      <c r="D2" s="964" t="s">
        <v>1607</v>
      </c>
    </row>
    <row r="3" spans="1:4" ht="15.75" customHeight="1" x14ac:dyDescent="0.25">
      <c r="A3" s="965">
        <v>1</v>
      </c>
      <c r="B3" s="966" t="s">
        <v>475</v>
      </c>
      <c r="C3" s="967">
        <v>35.75</v>
      </c>
      <c r="D3" s="968">
        <v>63</v>
      </c>
    </row>
    <row r="4" spans="1:4" ht="15.75" customHeight="1" x14ac:dyDescent="0.25">
      <c r="A4" s="965">
        <v>2</v>
      </c>
      <c r="B4" s="967" t="s">
        <v>254</v>
      </c>
      <c r="C4" s="967">
        <v>58</v>
      </c>
      <c r="D4" s="968">
        <v>51</v>
      </c>
    </row>
    <row r="5" spans="1:4" ht="15.75" customHeight="1" x14ac:dyDescent="0.25">
      <c r="A5" s="965">
        <v>3</v>
      </c>
      <c r="B5" s="967" t="s">
        <v>243</v>
      </c>
      <c r="C5" s="967">
        <v>8.75</v>
      </c>
      <c r="D5" s="968">
        <v>8</v>
      </c>
    </row>
    <row r="6" spans="1:4" ht="15.75" customHeight="1" x14ac:dyDescent="0.25">
      <c r="A6" s="965">
        <v>4</v>
      </c>
      <c r="B6" s="967" t="s">
        <v>1608</v>
      </c>
      <c r="C6" s="967">
        <v>14</v>
      </c>
      <c r="D6" s="968">
        <v>12</v>
      </c>
    </row>
    <row r="7" spans="1:4" ht="15.75" customHeight="1" x14ac:dyDescent="0.25">
      <c r="A7" s="965">
        <v>5</v>
      </c>
      <c r="B7" s="967" t="s">
        <v>394</v>
      </c>
      <c r="C7" s="967">
        <v>6</v>
      </c>
      <c r="D7" s="968">
        <v>6</v>
      </c>
    </row>
    <row r="8" spans="1:4" ht="15.75" customHeight="1" x14ac:dyDescent="0.25">
      <c r="A8" s="965">
        <v>6</v>
      </c>
      <c r="B8" s="967" t="s">
        <v>247</v>
      </c>
      <c r="C8" s="967">
        <v>2.75</v>
      </c>
      <c r="D8" s="968">
        <v>3</v>
      </c>
    </row>
    <row r="9" spans="1:4" ht="15.75" customHeight="1" x14ac:dyDescent="0.25">
      <c r="A9" s="965">
        <v>7</v>
      </c>
      <c r="B9" s="966" t="s">
        <v>1609</v>
      </c>
      <c r="C9" s="967">
        <v>85</v>
      </c>
      <c r="D9" s="968">
        <v>80</v>
      </c>
    </row>
    <row r="10" spans="1:4" ht="15.75" customHeight="1" x14ac:dyDescent="0.25">
      <c r="A10" s="965">
        <v>8</v>
      </c>
      <c r="B10" s="967" t="s">
        <v>654</v>
      </c>
      <c r="C10" s="967">
        <v>10</v>
      </c>
      <c r="D10" s="968">
        <v>10</v>
      </c>
    </row>
    <row r="11" spans="1:4" ht="15.75" customHeight="1" x14ac:dyDescent="0.25">
      <c r="A11" s="965"/>
      <c r="B11" s="967"/>
      <c r="C11" s="967"/>
      <c r="D11" s="968"/>
    </row>
    <row r="12" spans="1:4" ht="15.75" customHeight="1" x14ac:dyDescent="0.25">
      <c r="A12" s="965"/>
      <c r="B12" s="967"/>
      <c r="C12" s="967"/>
      <c r="D12" s="968"/>
    </row>
    <row r="13" spans="1:4" ht="15.75" customHeight="1" x14ac:dyDescent="0.25">
      <c r="A13" s="965"/>
      <c r="B13" s="967"/>
      <c r="C13" s="967"/>
      <c r="D13" s="968"/>
    </row>
    <row r="14" spans="1:4" ht="15.75" customHeight="1" x14ac:dyDescent="0.25">
      <c r="A14" s="965"/>
      <c r="B14" s="967"/>
      <c r="C14" s="967"/>
      <c r="D14" s="968"/>
    </row>
    <row r="15" spans="1:4" ht="15.75" customHeight="1" x14ac:dyDescent="0.25">
      <c r="A15" s="965"/>
      <c r="B15" s="967"/>
      <c r="C15" s="967"/>
      <c r="D15" s="968"/>
    </row>
    <row r="16" spans="1:4" ht="15.75" customHeight="1" x14ac:dyDescent="0.25">
      <c r="A16" s="965"/>
      <c r="B16" s="967"/>
      <c r="C16" s="967"/>
      <c r="D16" s="968"/>
    </row>
    <row r="17" spans="1:4" ht="15.75" customHeight="1" x14ac:dyDescent="0.25">
      <c r="A17" s="965"/>
      <c r="B17" s="967"/>
      <c r="C17" s="967"/>
      <c r="D17" s="968"/>
    </row>
    <row r="18" spans="1:4" ht="15.75" customHeight="1" x14ac:dyDescent="0.25">
      <c r="A18" s="965"/>
      <c r="B18" s="967"/>
      <c r="C18" s="967"/>
      <c r="D18" s="968"/>
    </row>
    <row r="19" spans="1:4" ht="15.75" customHeight="1" x14ac:dyDescent="0.25">
      <c r="A19" s="965"/>
      <c r="B19" s="967"/>
      <c r="C19" s="967"/>
      <c r="D19" s="968"/>
    </row>
    <row r="20" spans="1:4" ht="15.75" customHeight="1" x14ac:dyDescent="0.25">
      <c r="A20" s="965"/>
      <c r="B20" s="967"/>
      <c r="C20" s="967"/>
      <c r="D20" s="968"/>
    </row>
    <row r="21" spans="1:4" ht="15.75" customHeight="1" x14ac:dyDescent="0.25">
      <c r="A21" s="965"/>
      <c r="B21" s="967"/>
      <c r="C21" s="967"/>
      <c r="D21" s="968"/>
    </row>
    <row r="22" spans="1:4" ht="15.75" customHeight="1" x14ac:dyDescent="0.25">
      <c r="A22" s="965"/>
      <c r="B22" s="967"/>
      <c r="C22" s="967"/>
      <c r="D22" s="968"/>
    </row>
    <row r="23" spans="1:4" ht="15.75" customHeight="1" x14ac:dyDescent="0.25">
      <c r="A23" s="965"/>
      <c r="B23" s="967"/>
      <c r="C23" s="967"/>
      <c r="D23" s="968"/>
    </row>
    <row r="24" spans="1:4" ht="15.75" customHeight="1" x14ac:dyDescent="0.25">
      <c r="A24" s="965"/>
      <c r="B24" s="967"/>
      <c r="C24" s="967"/>
      <c r="D24" s="968"/>
    </row>
    <row r="25" spans="1:4" ht="15.75" customHeight="1" x14ac:dyDescent="0.25">
      <c r="A25" s="965"/>
      <c r="B25" s="967"/>
      <c r="C25" s="967"/>
      <c r="D25" s="968"/>
    </row>
    <row r="26" spans="1:4" ht="15.75" customHeight="1" x14ac:dyDescent="0.25">
      <c r="A26" s="965"/>
      <c r="B26" s="967"/>
      <c r="C26" s="967"/>
      <c r="D26" s="968"/>
    </row>
    <row r="27" spans="1:4" ht="15.75" customHeight="1" x14ac:dyDescent="0.25">
      <c r="A27" s="965"/>
      <c r="B27" s="967"/>
      <c r="C27" s="967"/>
      <c r="D27" s="968"/>
    </row>
    <row r="28" spans="1:4" ht="15.75" customHeight="1" x14ac:dyDescent="0.25">
      <c r="A28" s="965"/>
      <c r="B28" s="967"/>
      <c r="C28" s="967"/>
      <c r="D28" s="968"/>
    </row>
    <row r="29" spans="1:4" ht="15.75" customHeight="1" x14ac:dyDescent="0.25">
      <c r="A29" s="965"/>
      <c r="B29" s="967"/>
      <c r="C29" s="967"/>
      <c r="D29" s="968"/>
    </row>
    <row r="30" spans="1:4" ht="15.75" customHeight="1" x14ac:dyDescent="0.25">
      <c r="A30" s="965"/>
      <c r="B30" s="967"/>
      <c r="C30" s="967"/>
      <c r="D30" s="968"/>
    </row>
    <row r="31" spans="1:4" ht="15.75" customHeight="1" x14ac:dyDescent="0.25">
      <c r="A31" s="965"/>
      <c r="B31" s="967"/>
      <c r="C31" s="967"/>
      <c r="D31" s="968"/>
    </row>
    <row r="32" spans="1:4" ht="15.75" customHeight="1" x14ac:dyDescent="0.25">
      <c r="A32" s="965"/>
      <c r="B32" s="967"/>
      <c r="C32" s="967"/>
      <c r="D32" s="968"/>
    </row>
    <row r="33" spans="1:4" ht="15.75" customHeight="1" x14ac:dyDescent="0.25">
      <c r="A33" s="965"/>
      <c r="B33" s="967"/>
      <c r="C33" s="967"/>
      <c r="D33" s="968"/>
    </row>
    <row r="34" spans="1:4" ht="15.75" customHeight="1" x14ac:dyDescent="0.25">
      <c r="A34" s="965"/>
      <c r="B34" s="967"/>
      <c r="C34" s="967"/>
      <c r="D34" s="968"/>
    </row>
    <row r="35" spans="1:4" ht="15.75" customHeight="1" x14ac:dyDescent="0.25">
      <c r="A35" s="965"/>
      <c r="B35" s="967"/>
      <c r="C35" s="967"/>
      <c r="D35" s="968"/>
    </row>
    <row r="36" spans="1:4" s="972" customFormat="1" ht="15.75" customHeight="1" thickBot="1" x14ac:dyDescent="0.3">
      <c r="A36" s="969"/>
      <c r="B36" s="970" t="s">
        <v>259</v>
      </c>
      <c r="C36" s="970">
        <f>SUM(C3:C35)</f>
        <v>220.25</v>
      </c>
      <c r="D36" s="971">
        <f>SUM(D3:D35)</f>
        <v>233</v>
      </c>
    </row>
    <row r="37" spans="1:4" s="972" customFormat="1" ht="15.75" customHeight="1" x14ac:dyDescent="0.25">
      <c r="A37" s="973"/>
      <c r="B37" s="973"/>
      <c r="C37" s="973"/>
      <c r="D37" s="973"/>
    </row>
  </sheetData>
  <mergeCells count="2">
    <mergeCell ref="A1:A2"/>
    <mergeCell ref="C1:D1"/>
  </mergeCells>
  <printOptions horizontalCentered="1" verticalCentered="1"/>
  <pageMargins left="0.39370078740157483" right="0.39370078740157483" top="0.51181102362204722" bottom="0.39370078740157483" header="0.51181102362204722" footer="0.39370078740157483"/>
  <pageSetup paperSize="9" orientation="portrait" r:id="rId1"/>
  <headerFooter alignWithMargins="0">
    <oddHeader xml:space="preserve">&amp;C&amp;"Arial,Félkövér"&amp;14Létszámok alakulása&amp;R&amp;"Times New Roman CE,Félkövér dőlt"&amp;14 13. melléklet&amp;"Times New Roman CE,Normál"&amp;10
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183"/>
  <sheetViews>
    <sheetView view="pageBreakPreview" topLeftCell="A148" zoomScaleSheetLayoutView="100" workbookViewId="0">
      <selection activeCell="A146" sqref="A146:XFD146"/>
    </sheetView>
  </sheetViews>
  <sheetFormatPr defaultColWidth="9.21875" defaultRowHeight="15.6" x14ac:dyDescent="0.3"/>
  <cols>
    <col min="1" max="1" width="4.77734375" style="153" customWidth="1"/>
    <col min="2" max="2" width="4.21875" style="153" customWidth="1"/>
    <col min="3" max="3" width="5.21875" style="152" customWidth="1"/>
    <col min="4" max="4" width="6" style="152" customWidth="1"/>
    <col min="5" max="5" width="56.77734375" style="152" customWidth="1"/>
    <col min="6" max="6" width="17.77734375" style="307" customWidth="1"/>
    <col min="7" max="7" width="17.77734375" style="307" hidden="1" customWidth="1"/>
    <col min="8" max="8" width="19.44140625" style="307" hidden="1" customWidth="1"/>
    <col min="9" max="9" width="17.77734375" style="307" customWidth="1"/>
    <col min="10" max="10" width="19.77734375" style="152" customWidth="1"/>
    <col min="11" max="11" width="14.5546875" style="152" customWidth="1"/>
    <col min="12" max="13" width="15" style="152" hidden="1" customWidth="1"/>
    <col min="14" max="14" width="15.5546875" style="152" bestFit="1" customWidth="1"/>
    <col min="15" max="15" width="16" style="152" customWidth="1"/>
    <col min="16" max="16384" width="9.21875" style="152"/>
  </cols>
  <sheetData>
    <row r="1" spans="1:14" ht="16.8" thickBot="1" x14ac:dyDescent="0.4">
      <c r="E1" s="1185"/>
      <c r="F1" s="1185"/>
      <c r="G1" s="375"/>
      <c r="H1" s="375"/>
      <c r="I1" s="375" t="s">
        <v>618</v>
      </c>
      <c r="J1" s="375"/>
    </row>
    <row r="2" spans="1:14" x14ac:dyDescent="0.3">
      <c r="A2" s="1190" t="s">
        <v>629</v>
      </c>
      <c r="B2" s="1191"/>
      <c r="C2" s="1191"/>
      <c r="D2" s="1191"/>
      <c r="E2" s="1191"/>
      <c r="F2" s="1191"/>
      <c r="G2" s="1191"/>
      <c r="H2" s="1191"/>
      <c r="I2" s="1191"/>
      <c r="J2" s="1192"/>
    </row>
    <row r="3" spans="1:14" x14ac:dyDescent="0.3">
      <c r="A3" s="1193" t="s">
        <v>375</v>
      </c>
      <c r="B3" s="1194"/>
      <c r="C3" s="1194"/>
      <c r="D3" s="1194"/>
      <c r="E3" s="1194"/>
      <c r="F3" s="1194"/>
      <c r="G3" s="1194"/>
      <c r="H3" s="1194"/>
      <c r="I3" s="1194"/>
      <c r="J3" s="1195"/>
    </row>
    <row r="4" spans="1:14" ht="16.2" thickBot="1" x14ac:dyDescent="0.35">
      <c r="A4" s="1196" t="s">
        <v>376</v>
      </c>
      <c r="B4" s="1197"/>
      <c r="C4" s="1197"/>
      <c r="D4" s="1197"/>
      <c r="E4" s="1197"/>
      <c r="F4" s="1197"/>
      <c r="G4" s="1197"/>
      <c r="H4" s="1197"/>
      <c r="I4" s="1197"/>
      <c r="J4" s="1198"/>
    </row>
    <row r="5" spans="1:14" x14ac:dyDescent="0.3">
      <c r="A5" s="1186" t="s">
        <v>426</v>
      </c>
      <c r="B5" s="1187"/>
      <c r="C5" s="1187"/>
      <c r="D5" s="1187"/>
      <c r="E5" s="153"/>
      <c r="F5" s="239"/>
      <c r="G5" s="239"/>
      <c r="H5" s="239"/>
      <c r="I5" s="239"/>
      <c r="J5" s="239"/>
    </row>
    <row r="6" spans="1:14" ht="16.2" thickBot="1" x14ac:dyDescent="0.35">
      <c r="A6" s="1187"/>
      <c r="B6" s="1187"/>
      <c r="C6" s="1187"/>
      <c r="D6" s="1187"/>
      <c r="E6" s="1188" t="s">
        <v>605</v>
      </c>
      <c r="F6" s="1189"/>
      <c r="G6" s="539"/>
      <c r="H6" s="539"/>
      <c r="I6" s="539"/>
      <c r="J6" s="539"/>
    </row>
    <row r="7" spans="1:14" ht="15.75" customHeight="1" x14ac:dyDescent="0.3">
      <c r="A7" s="1208" t="s">
        <v>378</v>
      </c>
      <c r="B7" s="1211" t="s">
        <v>379</v>
      </c>
      <c r="C7" s="1211" t="s">
        <v>380</v>
      </c>
      <c r="D7" s="1211" t="s">
        <v>381</v>
      </c>
      <c r="E7" s="240" t="s">
        <v>382</v>
      </c>
      <c r="F7" s="1205" t="s">
        <v>658</v>
      </c>
      <c r="G7" s="1205" t="s">
        <v>1254</v>
      </c>
      <c r="H7" s="1205" t="s">
        <v>652</v>
      </c>
      <c r="I7" s="1205" t="s">
        <v>653</v>
      </c>
      <c r="J7" s="1199" t="s">
        <v>1585</v>
      </c>
    </row>
    <row r="8" spans="1:14" x14ac:dyDescent="0.3">
      <c r="A8" s="1209"/>
      <c r="B8" s="1212"/>
      <c r="C8" s="1214"/>
      <c r="D8" s="1214"/>
      <c r="E8" s="241" t="s">
        <v>383</v>
      </c>
      <c r="F8" s="1206"/>
      <c r="G8" s="1206"/>
      <c r="H8" s="1206"/>
      <c r="I8" s="1206"/>
      <c r="J8" s="1200"/>
    </row>
    <row r="9" spans="1:14" x14ac:dyDescent="0.3">
      <c r="A9" s="1209"/>
      <c r="B9" s="1212"/>
      <c r="C9" s="1214"/>
      <c r="D9" s="1214"/>
      <c r="E9" s="241" t="s">
        <v>384</v>
      </c>
      <c r="F9" s="1206"/>
      <c r="G9" s="1206"/>
      <c r="H9" s="1206"/>
      <c r="I9" s="1206"/>
      <c r="J9" s="1200"/>
    </row>
    <row r="10" spans="1:14" x14ac:dyDescent="0.3">
      <c r="A10" s="1209"/>
      <c r="B10" s="1212"/>
      <c r="C10" s="1214"/>
      <c r="D10" s="1214"/>
      <c r="E10" s="241" t="s">
        <v>385</v>
      </c>
      <c r="F10" s="1206"/>
      <c r="G10" s="1206"/>
      <c r="H10" s="1206"/>
      <c r="I10" s="1206"/>
      <c r="J10" s="1200"/>
    </row>
    <row r="11" spans="1:14" ht="16.2" thickBot="1" x14ac:dyDescent="0.35">
      <c r="A11" s="1210"/>
      <c r="B11" s="1213"/>
      <c r="C11" s="1215"/>
      <c r="D11" s="1216"/>
      <c r="E11" s="242"/>
      <c r="F11" s="1207"/>
      <c r="G11" s="1207"/>
      <c r="H11" s="1207"/>
      <c r="I11" s="1207"/>
      <c r="J11" s="1201"/>
    </row>
    <row r="12" spans="1:14" x14ac:dyDescent="0.3">
      <c r="A12" s="158">
        <v>102</v>
      </c>
      <c r="B12" s="233"/>
      <c r="C12" s="160"/>
      <c r="D12" s="221"/>
      <c r="E12" s="243" t="s">
        <v>386</v>
      </c>
      <c r="F12" s="162"/>
      <c r="G12" s="162"/>
      <c r="H12" s="162"/>
      <c r="I12" s="162"/>
      <c r="J12" s="162"/>
      <c r="L12" s="165"/>
      <c r="M12" s="165"/>
      <c r="N12" s="165"/>
    </row>
    <row r="13" spans="1:14" x14ac:dyDescent="0.3">
      <c r="A13" s="158"/>
      <c r="B13" s="233"/>
      <c r="C13" s="160"/>
      <c r="D13" s="221"/>
      <c r="E13" s="175" t="s">
        <v>243</v>
      </c>
      <c r="F13" s="162"/>
      <c r="G13" s="162"/>
      <c r="H13" s="162"/>
      <c r="I13" s="162"/>
      <c r="J13" s="162"/>
      <c r="L13" s="165"/>
      <c r="M13" s="165"/>
      <c r="N13" s="165"/>
    </row>
    <row r="14" spans="1:14" ht="15.75" hidden="1" customHeight="1" x14ac:dyDescent="0.3">
      <c r="A14" s="158"/>
      <c r="B14" s="233"/>
      <c r="C14" s="160">
        <v>1</v>
      </c>
      <c r="D14" s="320"/>
      <c r="E14" s="321" t="s">
        <v>163</v>
      </c>
      <c r="F14" s="162"/>
      <c r="G14" s="162"/>
      <c r="H14" s="162">
        <f t="shared" ref="H14:H21" si="0">I14-G14</f>
        <v>0</v>
      </c>
      <c r="I14" s="162"/>
      <c r="J14" s="162"/>
      <c r="K14" s="165"/>
      <c r="L14" s="165"/>
      <c r="M14" s="165"/>
      <c r="N14" s="165"/>
    </row>
    <row r="15" spans="1:14" ht="15.75" hidden="1" customHeight="1" x14ac:dyDescent="0.3">
      <c r="A15" s="158"/>
      <c r="B15" s="233"/>
      <c r="C15" s="160">
        <v>2</v>
      </c>
      <c r="D15" s="320"/>
      <c r="E15" s="321" t="s">
        <v>210</v>
      </c>
      <c r="F15" s="162"/>
      <c r="G15" s="162"/>
      <c r="H15" s="162">
        <f t="shared" si="0"/>
        <v>0</v>
      </c>
      <c r="I15" s="162"/>
      <c r="J15" s="162"/>
      <c r="K15" s="165"/>
      <c r="L15" s="165"/>
      <c r="M15" s="165"/>
      <c r="N15" s="165"/>
    </row>
    <row r="16" spans="1:14" ht="15.75" hidden="1" customHeight="1" x14ac:dyDescent="0.3">
      <c r="A16" s="158"/>
      <c r="B16" s="233"/>
      <c r="C16" s="160">
        <v>3</v>
      </c>
      <c r="D16" s="320"/>
      <c r="E16" s="321" t="s">
        <v>165</v>
      </c>
      <c r="F16" s="162"/>
      <c r="G16" s="162"/>
      <c r="H16" s="162">
        <f t="shared" si="0"/>
        <v>0</v>
      </c>
      <c r="I16" s="162"/>
      <c r="J16" s="162"/>
      <c r="K16" s="165"/>
      <c r="L16" s="165"/>
      <c r="M16" s="165"/>
      <c r="N16" s="165"/>
    </row>
    <row r="17" spans="1:14" x14ac:dyDescent="0.3">
      <c r="A17" s="158"/>
      <c r="B17" s="233"/>
      <c r="C17" s="160">
        <v>4</v>
      </c>
      <c r="D17" s="320"/>
      <c r="E17" s="321" t="s">
        <v>263</v>
      </c>
      <c r="F17" s="162">
        <v>46190000</v>
      </c>
      <c r="G17" s="162">
        <v>42690000</v>
      </c>
      <c r="H17" s="162">
        <f t="shared" si="0"/>
        <v>0</v>
      </c>
      <c r="I17" s="162">
        <v>42690000</v>
      </c>
      <c r="J17" s="162">
        <v>41658616</v>
      </c>
      <c r="K17" s="165"/>
      <c r="L17" s="165" t="e">
        <f>SUM(#REF!)</f>
        <v>#REF!</v>
      </c>
      <c r="M17" s="165" t="e">
        <f>SUM(#REF!)</f>
        <v>#REF!</v>
      </c>
      <c r="N17" s="165"/>
    </row>
    <row r="18" spans="1:14" ht="15.75" customHeight="1" x14ac:dyDescent="0.3">
      <c r="A18" s="158"/>
      <c r="B18" s="233"/>
      <c r="C18" s="160">
        <v>5</v>
      </c>
      <c r="D18" s="320"/>
      <c r="E18" s="321" t="s">
        <v>213</v>
      </c>
      <c r="F18" s="162"/>
      <c r="G18" s="162"/>
      <c r="H18" s="162">
        <f t="shared" si="0"/>
        <v>0</v>
      </c>
      <c r="I18" s="162">
        <v>0</v>
      </c>
      <c r="J18" s="162">
        <v>19685</v>
      </c>
      <c r="K18" s="165"/>
      <c r="L18" s="165" t="e">
        <f>SUM(#REF!)</f>
        <v>#REF!</v>
      </c>
      <c r="M18" s="165" t="e">
        <f>SUM(#REF!)</f>
        <v>#REF!</v>
      </c>
      <c r="N18" s="165"/>
    </row>
    <row r="19" spans="1:14" ht="15.75" hidden="1" customHeight="1" x14ac:dyDescent="0.3">
      <c r="A19" s="158"/>
      <c r="B19" s="233"/>
      <c r="C19" s="160">
        <v>6</v>
      </c>
      <c r="D19" s="320"/>
      <c r="E19" s="321" t="s">
        <v>166</v>
      </c>
      <c r="F19" s="162"/>
      <c r="G19" s="162"/>
      <c r="H19" s="162">
        <f t="shared" si="0"/>
        <v>0</v>
      </c>
      <c r="I19" s="162"/>
      <c r="J19" s="162"/>
      <c r="K19" s="165"/>
      <c r="L19" s="165" t="e">
        <f>SUM(#REF!)</f>
        <v>#REF!</v>
      </c>
      <c r="M19" s="165" t="e">
        <f>SUM(#REF!)</f>
        <v>#REF!</v>
      </c>
      <c r="N19" s="165"/>
    </row>
    <row r="20" spans="1:14" ht="15.75" hidden="1" customHeight="1" x14ac:dyDescent="0.3">
      <c r="A20" s="158"/>
      <c r="B20" s="233"/>
      <c r="C20" s="160">
        <v>7</v>
      </c>
      <c r="D20" s="320"/>
      <c r="E20" s="321" t="s">
        <v>252</v>
      </c>
      <c r="F20" s="162"/>
      <c r="G20" s="162"/>
      <c r="H20" s="162">
        <f t="shared" si="0"/>
        <v>0</v>
      </c>
      <c r="I20" s="162"/>
      <c r="J20" s="162"/>
      <c r="K20" s="165"/>
      <c r="L20" s="165" t="e">
        <f>SUM(#REF!)</f>
        <v>#REF!</v>
      </c>
      <c r="M20" s="165" t="e">
        <f>SUM(#REF!)</f>
        <v>#REF!</v>
      </c>
      <c r="N20" s="165"/>
    </row>
    <row r="21" spans="1:14" x14ac:dyDescent="0.3">
      <c r="A21" s="158"/>
      <c r="B21" s="233"/>
      <c r="C21" s="160">
        <v>8</v>
      </c>
      <c r="D21" s="320"/>
      <c r="E21" s="321" t="s">
        <v>264</v>
      </c>
      <c r="F21" s="162">
        <v>335602</v>
      </c>
      <c r="G21" s="162">
        <v>335602</v>
      </c>
      <c r="H21" s="162">
        <f t="shared" si="0"/>
        <v>0</v>
      </c>
      <c r="I21" s="162">
        <v>335602</v>
      </c>
      <c r="J21" s="162">
        <v>335602</v>
      </c>
      <c r="K21" s="165"/>
      <c r="L21" s="165" t="e">
        <f>SUM(#REF!)</f>
        <v>#REF!</v>
      </c>
      <c r="M21" s="165" t="e">
        <f>SUM(#REF!)</f>
        <v>#REF!</v>
      </c>
      <c r="N21" s="165"/>
    </row>
    <row r="22" spans="1:14" s="248" customFormat="1" x14ac:dyDescent="0.3">
      <c r="A22" s="244"/>
      <c r="B22" s="245"/>
      <c r="C22" s="245"/>
      <c r="D22" s="246"/>
      <c r="E22" s="247" t="s">
        <v>427</v>
      </c>
      <c r="F22" s="170">
        <f>SUM(F14:F21)</f>
        <v>46525602</v>
      </c>
      <c r="G22" s="170">
        <f t="shared" ref="G22:J22" si="1">SUM(G14:G21)</f>
        <v>43025602</v>
      </c>
      <c r="H22" s="170">
        <f t="shared" si="1"/>
        <v>0</v>
      </c>
      <c r="I22" s="170">
        <f>SUM(I14:I21)</f>
        <v>43025602</v>
      </c>
      <c r="J22" s="170">
        <f t="shared" si="1"/>
        <v>42013903</v>
      </c>
      <c r="K22" s="249"/>
      <c r="L22" s="165" t="e">
        <f>SUM(#REF!)</f>
        <v>#REF!</v>
      </c>
      <c r="M22" s="165" t="e">
        <f>SUM(#REF!)</f>
        <v>#REF!</v>
      </c>
      <c r="N22" s="165"/>
    </row>
    <row r="23" spans="1:14" x14ac:dyDescent="0.3">
      <c r="A23" s="158"/>
      <c r="B23" s="233">
        <v>1</v>
      </c>
      <c r="C23" s="160"/>
      <c r="D23" s="221"/>
      <c r="E23" s="243" t="s">
        <v>390</v>
      </c>
      <c r="F23" s="162"/>
      <c r="G23" s="162">
        <v>0</v>
      </c>
      <c r="H23" s="162">
        <f t="shared" ref="H23:H31" si="2">I23-G23</f>
        <v>0</v>
      </c>
      <c r="I23" s="162">
        <v>0</v>
      </c>
      <c r="J23" s="162">
        <f>SUM(I23:I23)</f>
        <v>0</v>
      </c>
      <c r="K23" s="165"/>
      <c r="L23" s="165" t="e">
        <f>SUM(#REF!)</f>
        <v>#REF!</v>
      </c>
      <c r="M23" s="165" t="e">
        <f>SUM(#REF!)</f>
        <v>#REF!</v>
      </c>
      <c r="N23" s="165"/>
    </row>
    <row r="24" spans="1:14" x14ac:dyDescent="0.3">
      <c r="A24" s="158"/>
      <c r="B24" s="233"/>
      <c r="C24" s="160">
        <v>1</v>
      </c>
      <c r="D24" s="221"/>
      <c r="E24" s="321" t="s">
        <v>163</v>
      </c>
      <c r="F24" s="162">
        <v>3500000</v>
      </c>
      <c r="G24" s="162">
        <v>3500000</v>
      </c>
      <c r="H24" s="162">
        <f t="shared" si="2"/>
        <v>170000</v>
      </c>
      <c r="I24" s="162">
        <v>3670000</v>
      </c>
      <c r="J24" s="162">
        <v>5118866</v>
      </c>
      <c r="L24" s="165" t="e">
        <f>SUM(#REF!)</f>
        <v>#REF!</v>
      </c>
      <c r="M24" s="165" t="e">
        <f>SUM(#REF!)</f>
        <v>#REF!</v>
      </c>
      <c r="N24" s="165"/>
    </row>
    <row r="25" spans="1:14" ht="15.75" hidden="1" customHeight="1" x14ac:dyDescent="0.3">
      <c r="A25" s="158"/>
      <c r="B25" s="233"/>
      <c r="C25" s="160">
        <v>2</v>
      </c>
      <c r="D25" s="221"/>
      <c r="E25" s="321" t="s">
        <v>210</v>
      </c>
      <c r="F25" s="162"/>
      <c r="G25" s="162">
        <v>0</v>
      </c>
      <c r="H25" s="162">
        <f t="shared" si="2"/>
        <v>0</v>
      </c>
      <c r="I25" s="162">
        <v>0</v>
      </c>
      <c r="J25" s="162">
        <f>SUM(I25:I25)</f>
        <v>0</v>
      </c>
      <c r="L25" s="165" t="e">
        <f>SUM(#REF!)</f>
        <v>#REF!</v>
      </c>
      <c r="M25" s="165" t="e">
        <f>SUM(#REF!)</f>
        <v>#REF!</v>
      </c>
      <c r="N25" s="165"/>
    </row>
    <row r="26" spans="1:14" ht="15.75" hidden="1" customHeight="1" x14ac:dyDescent="0.3">
      <c r="A26" s="158"/>
      <c r="B26" s="233"/>
      <c r="C26" s="160">
        <v>3</v>
      </c>
      <c r="D26" s="221"/>
      <c r="E26" s="321" t="s">
        <v>165</v>
      </c>
      <c r="F26" s="162"/>
      <c r="G26" s="162">
        <v>0</v>
      </c>
      <c r="H26" s="162">
        <f t="shared" si="2"/>
        <v>0</v>
      </c>
      <c r="I26" s="162">
        <v>0</v>
      </c>
      <c r="J26" s="162">
        <f>SUM(I26:I26)</f>
        <v>0</v>
      </c>
      <c r="L26" s="165" t="e">
        <f>SUM(#REF!)</f>
        <v>#REF!</v>
      </c>
      <c r="M26" s="165" t="e">
        <f>SUM(#REF!)</f>
        <v>#REF!</v>
      </c>
      <c r="N26" s="165"/>
    </row>
    <row r="27" spans="1:14" x14ac:dyDescent="0.3">
      <c r="A27" s="158"/>
      <c r="B27" s="233"/>
      <c r="C27" s="160">
        <v>4</v>
      </c>
      <c r="D27" s="221"/>
      <c r="E27" s="321" t="s">
        <v>263</v>
      </c>
      <c r="F27" s="162">
        <v>15748000</v>
      </c>
      <c r="G27" s="162">
        <v>14404681</v>
      </c>
      <c r="H27" s="162">
        <f t="shared" si="2"/>
        <v>72513</v>
      </c>
      <c r="I27" s="162">
        <v>14477194</v>
      </c>
      <c r="J27" s="162">
        <v>15064078</v>
      </c>
      <c r="L27" s="165" t="e">
        <f>SUM(#REF!)</f>
        <v>#REF!</v>
      </c>
      <c r="M27" s="165" t="e">
        <f>SUM(#REF!)</f>
        <v>#REF!</v>
      </c>
      <c r="N27" s="165"/>
    </row>
    <row r="28" spans="1:14" ht="15.75" hidden="1" customHeight="1" x14ac:dyDescent="0.3">
      <c r="A28" s="158"/>
      <c r="B28" s="233"/>
      <c r="C28" s="160">
        <v>5</v>
      </c>
      <c r="D28" s="221"/>
      <c r="E28" s="321" t="s">
        <v>213</v>
      </c>
      <c r="F28" s="162"/>
      <c r="G28" s="162">
        <v>0</v>
      </c>
      <c r="H28" s="162">
        <f t="shared" si="2"/>
        <v>0</v>
      </c>
      <c r="I28" s="162">
        <v>0</v>
      </c>
      <c r="J28" s="162">
        <f>SUM(I28:I28)</f>
        <v>0</v>
      </c>
      <c r="L28" s="165" t="e">
        <f>SUM(#REF!)</f>
        <v>#REF!</v>
      </c>
      <c r="M28" s="165" t="e">
        <f>SUM(#REF!)</f>
        <v>#REF!</v>
      </c>
      <c r="N28" s="165"/>
    </row>
    <row r="29" spans="1:14" ht="15.75" hidden="1" customHeight="1" x14ac:dyDescent="0.3">
      <c r="A29" s="158"/>
      <c r="B29" s="233"/>
      <c r="C29" s="160">
        <v>6</v>
      </c>
      <c r="D29" s="221"/>
      <c r="E29" s="321" t="s">
        <v>166</v>
      </c>
      <c r="F29" s="162"/>
      <c r="G29" s="162">
        <v>0</v>
      </c>
      <c r="H29" s="162">
        <f t="shared" si="2"/>
        <v>0</v>
      </c>
      <c r="I29" s="162">
        <v>0</v>
      </c>
      <c r="J29" s="162">
        <f>SUM(I29:I29)</f>
        <v>0</v>
      </c>
      <c r="L29" s="165" t="e">
        <f>SUM(#REF!)</f>
        <v>#REF!</v>
      </c>
      <c r="M29" s="165" t="e">
        <f>SUM(#REF!)</f>
        <v>#REF!</v>
      </c>
      <c r="N29" s="165"/>
    </row>
    <row r="30" spans="1:14" ht="15.75" hidden="1" customHeight="1" x14ac:dyDescent="0.3">
      <c r="A30" s="158"/>
      <c r="B30" s="233"/>
      <c r="C30" s="160">
        <v>7</v>
      </c>
      <c r="D30" s="221"/>
      <c r="E30" s="321" t="s">
        <v>252</v>
      </c>
      <c r="F30" s="162"/>
      <c r="G30" s="162">
        <v>0</v>
      </c>
      <c r="H30" s="162">
        <f t="shared" si="2"/>
        <v>0</v>
      </c>
      <c r="I30" s="162">
        <v>0</v>
      </c>
      <c r="J30" s="162">
        <f>SUM(I30:I30)</f>
        <v>0</v>
      </c>
      <c r="L30" s="165" t="e">
        <f>SUM(#REF!)</f>
        <v>#REF!</v>
      </c>
      <c r="M30" s="165" t="e">
        <f>SUM(#REF!)</f>
        <v>#REF!</v>
      </c>
      <c r="N30" s="165"/>
    </row>
    <row r="31" spans="1:14" x14ac:dyDescent="0.3">
      <c r="A31" s="158"/>
      <c r="B31" s="233"/>
      <c r="C31" s="160">
        <v>8</v>
      </c>
      <c r="D31" s="221"/>
      <c r="E31" s="321" t="s">
        <v>264</v>
      </c>
      <c r="F31" s="162">
        <v>416373</v>
      </c>
      <c r="G31" s="162">
        <v>416373</v>
      </c>
      <c r="H31" s="162">
        <f t="shared" si="2"/>
        <v>0</v>
      </c>
      <c r="I31" s="162">
        <v>416373</v>
      </c>
      <c r="J31" s="162">
        <v>416373</v>
      </c>
      <c r="L31" s="165" t="e">
        <f>SUM(#REF!)</f>
        <v>#REF!</v>
      </c>
      <c r="M31" s="165" t="e">
        <f>SUM(#REF!)</f>
        <v>#REF!</v>
      </c>
      <c r="N31" s="165"/>
    </row>
    <row r="32" spans="1:14" s="248" customFormat="1" x14ac:dyDescent="0.3">
      <c r="A32" s="244"/>
      <c r="B32" s="245"/>
      <c r="C32" s="245"/>
      <c r="D32" s="246"/>
      <c r="E32" s="247" t="s">
        <v>427</v>
      </c>
      <c r="F32" s="170">
        <f>SUM(F24:F31)</f>
        <v>19664373</v>
      </c>
      <c r="G32" s="170">
        <f t="shared" ref="G32:J32" si="3">SUM(G24:G31)</f>
        <v>18321054</v>
      </c>
      <c r="H32" s="170">
        <f t="shared" si="3"/>
        <v>242513</v>
      </c>
      <c r="I32" s="170">
        <f t="shared" si="3"/>
        <v>18563567</v>
      </c>
      <c r="J32" s="170">
        <f t="shared" si="3"/>
        <v>20599317</v>
      </c>
      <c r="L32" s="165" t="e">
        <f>SUM(#REF!)</f>
        <v>#REF!</v>
      </c>
      <c r="M32" s="165" t="e">
        <f>SUM(#REF!)</f>
        <v>#REF!</v>
      </c>
      <c r="N32" s="165"/>
    </row>
    <row r="33" spans="1:14" x14ac:dyDescent="0.3">
      <c r="A33" s="250"/>
      <c r="B33" s="251">
        <v>2</v>
      </c>
      <c r="C33" s="252"/>
      <c r="D33" s="253"/>
      <c r="E33" s="254" t="s">
        <v>428</v>
      </c>
      <c r="F33" s="255"/>
      <c r="G33" s="255">
        <v>0</v>
      </c>
      <c r="H33" s="255">
        <f t="shared" ref="H33:H41" si="4">I33-G33</f>
        <v>0</v>
      </c>
      <c r="I33" s="255">
        <v>0</v>
      </c>
      <c r="J33" s="255">
        <f>SUM(I33:I33)</f>
        <v>0</v>
      </c>
      <c r="L33" s="165" t="e">
        <f>SUM(#REF!)</f>
        <v>#REF!</v>
      </c>
      <c r="M33" s="165" t="e">
        <f>SUM(#REF!)</f>
        <v>#REF!</v>
      </c>
      <c r="N33" s="165"/>
    </row>
    <row r="34" spans="1:14" ht="15.75" customHeight="1" x14ac:dyDescent="0.3">
      <c r="A34" s="322"/>
      <c r="B34" s="323"/>
      <c r="C34" s="324">
        <v>1</v>
      </c>
      <c r="D34" s="325"/>
      <c r="E34" s="321" t="s">
        <v>163</v>
      </c>
      <c r="F34" s="326"/>
      <c r="G34" s="326">
        <v>2270000</v>
      </c>
      <c r="H34" s="326">
        <f t="shared" si="4"/>
        <v>1900000</v>
      </c>
      <c r="I34" s="326">
        <v>4170000</v>
      </c>
      <c r="J34" s="326">
        <v>4075000</v>
      </c>
      <c r="L34" s="165" t="e">
        <f>SUM(#REF!)</f>
        <v>#REF!</v>
      </c>
      <c r="M34" s="165" t="e">
        <f>SUM(#REF!)</f>
        <v>#REF!</v>
      </c>
      <c r="N34" s="165"/>
    </row>
    <row r="35" spans="1:14" ht="15.75" hidden="1" customHeight="1" x14ac:dyDescent="0.3">
      <c r="A35" s="322"/>
      <c r="B35" s="323"/>
      <c r="C35" s="324">
        <v>2</v>
      </c>
      <c r="D35" s="325"/>
      <c r="E35" s="321" t="s">
        <v>210</v>
      </c>
      <c r="F35" s="326"/>
      <c r="G35" s="326">
        <v>0</v>
      </c>
      <c r="H35" s="326">
        <f t="shared" si="4"/>
        <v>0</v>
      </c>
      <c r="I35" s="326">
        <v>0</v>
      </c>
      <c r="J35" s="326">
        <f>SUM(I35:I35)</f>
        <v>0</v>
      </c>
      <c r="L35" s="165" t="e">
        <f>SUM(#REF!)</f>
        <v>#REF!</v>
      </c>
      <c r="M35" s="165" t="e">
        <f>SUM(#REF!)</f>
        <v>#REF!</v>
      </c>
      <c r="N35" s="165"/>
    </row>
    <row r="36" spans="1:14" ht="15.75" hidden="1" customHeight="1" x14ac:dyDescent="0.3">
      <c r="A36" s="322"/>
      <c r="B36" s="323"/>
      <c r="C36" s="324">
        <v>3</v>
      </c>
      <c r="D36" s="325"/>
      <c r="E36" s="321" t="s">
        <v>165</v>
      </c>
      <c r="F36" s="326"/>
      <c r="G36" s="326">
        <v>0</v>
      </c>
      <c r="H36" s="326">
        <f t="shared" si="4"/>
        <v>0</v>
      </c>
      <c r="I36" s="326">
        <v>0</v>
      </c>
      <c r="J36" s="326">
        <f>SUM(I36:I36)</f>
        <v>0</v>
      </c>
      <c r="L36" s="165" t="e">
        <f>SUM(#REF!)</f>
        <v>#REF!</v>
      </c>
      <c r="M36" s="165" t="e">
        <f>SUM(#REF!)</f>
        <v>#REF!</v>
      </c>
      <c r="N36" s="165"/>
    </row>
    <row r="37" spans="1:14" x14ac:dyDescent="0.3">
      <c r="A37" s="322"/>
      <c r="B37" s="323"/>
      <c r="C37" s="324">
        <v>4</v>
      </c>
      <c r="D37" s="325"/>
      <c r="E37" s="321" t="s">
        <v>263</v>
      </c>
      <c r="F37" s="162">
        <v>7775000</v>
      </c>
      <c r="G37" s="162">
        <v>18449680</v>
      </c>
      <c r="H37" s="326">
        <f t="shared" si="4"/>
        <v>-3949680</v>
      </c>
      <c r="I37" s="162">
        <v>14500000</v>
      </c>
      <c r="J37" s="162">
        <v>12961758</v>
      </c>
      <c r="L37" s="165" t="e">
        <f>SUM(#REF!)</f>
        <v>#REF!</v>
      </c>
      <c r="M37" s="165" t="e">
        <f>SUM(#REF!)</f>
        <v>#REF!</v>
      </c>
      <c r="N37" s="165"/>
    </row>
    <row r="38" spans="1:14" ht="15.75" hidden="1" customHeight="1" x14ac:dyDescent="0.3">
      <c r="A38" s="322"/>
      <c r="B38" s="323"/>
      <c r="C38" s="324">
        <v>5</v>
      </c>
      <c r="D38" s="325"/>
      <c r="E38" s="321" t="s">
        <v>213</v>
      </c>
      <c r="F38" s="162"/>
      <c r="G38" s="162">
        <v>0</v>
      </c>
      <c r="H38" s="326">
        <f t="shared" si="4"/>
        <v>0</v>
      </c>
      <c r="I38" s="162">
        <v>0</v>
      </c>
      <c r="J38" s="162">
        <f>SUM(I38:I38)</f>
        <v>0</v>
      </c>
      <c r="L38" s="165" t="e">
        <f>SUM(#REF!)</f>
        <v>#REF!</v>
      </c>
      <c r="M38" s="165" t="e">
        <f>SUM(#REF!)</f>
        <v>#REF!</v>
      </c>
      <c r="N38" s="165"/>
    </row>
    <row r="39" spans="1:14" ht="15.75" customHeight="1" x14ac:dyDescent="0.3">
      <c r="A39" s="322"/>
      <c r="B39" s="323"/>
      <c r="C39" s="324">
        <v>6</v>
      </c>
      <c r="D39" s="325"/>
      <c r="E39" s="321" t="s">
        <v>166</v>
      </c>
      <c r="F39" s="162"/>
      <c r="G39" s="162">
        <v>100000</v>
      </c>
      <c r="H39" s="326">
        <f t="shared" si="4"/>
        <v>0</v>
      </c>
      <c r="I39" s="162">
        <v>100000</v>
      </c>
      <c r="J39" s="162">
        <v>100000</v>
      </c>
      <c r="L39" s="165" t="e">
        <f>SUM(#REF!)</f>
        <v>#REF!</v>
      </c>
      <c r="M39" s="165" t="e">
        <f>SUM(#REF!)</f>
        <v>#REF!</v>
      </c>
      <c r="N39" s="165"/>
    </row>
    <row r="40" spans="1:14" ht="15.75" hidden="1" customHeight="1" x14ac:dyDescent="0.3">
      <c r="A40" s="158"/>
      <c r="B40" s="233"/>
      <c r="C40" s="324">
        <v>7</v>
      </c>
      <c r="D40" s="221"/>
      <c r="E40" s="321" t="s">
        <v>252</v>
      </c>
      <c r="F40" s="162"/>
      <c r="G40" s="162">
        <v>0</v>
      </c>
      <c r="H40" s="326">
        <f t="shared" si="4"/>
        <v>0</v>
      </c>
      <c r="I40" s="162">
        <v>0</v>
      </c>
      <c r="J40" s="162">
        <f>SUM(I40:I40)</f>
        <v>0</v>
      </c>
      <c r="L40" s="165" t="e">
        <f>SUM(#REF!)</f>
        <v>#REF!</v>
      </c>
      <c r="M40" s="165" t="e">
        <f>SUM(#REF!)</f>
        <v>#REF!</v>
      </c>
      <c r="N40" s="165"/>
    </row>
    <row r="41" spans="1:14" x14ac:dyDescent="0.3">
      <c r="A41" s="158"/>
      <c r="B41" s="233"/>
      <c r="C41" s="324">
        <v>8</v>
      </c>
      <c r="D41" s="221"/>
      <c r="E41" s="321" t="s">
        <v>264</v>
      </c>
      <c r="F41" s="162">
        <v>1062379.4000000001</v>
      </c>
      <c r="G41" s="162">
        <v>1062379</v>
      </c>
      <c r="H41" s="532">
        <f t="shared" si="4"/>
        <v>0</v>
      </c>
      <c r="I41" s="162">
        <v>1062379</v>
      </c>
      <c r="J41" s="162">
        <v>1062379</v>
      </c>
      <c r="L41" s="165" t="e">
        <f>SUM(#REF!)</f>
        <v>#REF!</v>
      </c>
      <c r="M41" s="165" t="e">
        <f>SUM(#REF!)</f>
        <v>#REF!</v>
      </c>
      <c r="N41" s="165"/>
    </row>
    <row r="42" spans="1:14" s="248" customFormat="1" ht="16.2" thickBot="1" x14ac:dyDescent="0.35">
      <c r="A42" s="259"/>
      <c r="B42" s="260"/>
      <c r="C42" s="260"/>
      <c r="D42" s="261"/>
      <c r="E42" s="262" t="s">
        <v>392</v>
      </c>
      <c r="F42" s="263">
        <f>SUM(F34:F41)</f>
        <v>8837379.4000000004</v>
      </c>
      <c r="G42" s="263">
        <f t="shared" ref="G42:J42" si="5">SUM(G34:G41)</f>
        <v>21882059</v>
      </c>
      <c r="H42" s="263">
        <f t="shared" si="5"/>
        <v>-2049680</v>
      </c>
      <c r="I42" s="263">
        <f>SUM(I34:I41)</f>
        <v>19832379</v>
      </c>
      <c r="J42" s="263">
        <f t="shared" si="5"/>
        <v>18199137</v>
      </c>
      <c r="L42" s="165" t="e">
        <f>SUM(#REF!)</f>
        <v>#REF!</v>
      </c>
      <c r="M42" s="165" t="e">
        <f>SUM(#REF!)</f>
        <v>#REF!</v>
      </c>
      <c r="N42" s="165"/>
    </row>
    <row r="43" spans="1:14" x14ac:dyDescent="0.3">
      <c r="A43" s="266"/>
      <c r="B43" s="267">
        <v>3</v>
      </c>
      <c r="C43" s="172"/>
      <c r="D43" s="268"/>
      <c r="E43" s="269" t="s">
        <v>394</v>
      </c>
      <c r="F43" s="180"/>
      <c r="G43" s="180">
        <v>0</v>
      </c>
      <c r="H43" s="180">
        <f t="shared" ref="H43:H51" si="6">I43-G43</f>
        <v>0</v>
      </c>
      <c r="I43" s="180">
        <v>0</v>
      </c>
      <c r="J43" s="180">
        <f>SUM(I43:I43)</f>
        <v>0</v>
      </c>
      <c r="L43" s="165" t="e">
        <f>SUM(#REF!)</f>
        <v>#REF!</v>
      </c>
      <c r="M43" s="165" t="e">
        <f>SUM(#REF!)</f>
        <v>#REF!</v>
      </c>
      <c r="N43" s="165"/>
    </row>
    <row r="44" spans="1:14" ht="15.75" customHeight="1" x14ac:dyDescent="0.3">
      <c r="A44" s="158"/>
      <c r="B44" s="233"/>
      <c r="C44" s="160">
        <v>1</v>
      </c>
      <c r="D44" s="221"/>
      <c r="E44" s="321" t="s">
        <v>163</v>
      </c>
      <c r="F44" s="162"/>
      <c r="G44" s="162">
        <v>973036</v>
      </c>
      <c r="H44" s="162">
        <f t="shared" si="6"/>
        <v>0</v>
      </c>
      <c r="I44" s="162">
        <v>973036</v>
      </c>
      <c r="J44" s="162">
        <v>973036</v>
      </c>
      <c r="L44" s="165" t="e">
        <f>SUM(#REF!)</f>
        <v>#REF!</v>
      </c>
      <c r="M44" s="165" t="e">
        <f>SUM(#REF!)</f>
        <v>#REF!</v>
      </c>
      <c r="N44" s="165"/>
    </row>
    <row r="45" spans="1:14" ht="15.75" hidden="1" customHeight="1" x14ac:dyDescent="0.3">
      <c r="A45" s="158"/>
      <c r="B45" s="233"/>
      <c r="C45" s="160">
        <v>2</v>
      </c>
      <c r="D45" s="221"/>
      <c r="E45" s="321" t="s">
        <v>210</v>
      </c>
      <c r="F45" s="162"/>
      <c r="G45" s="162">
        <v>0</v>
      </c>
      <c r="H45" s="162">
        <f t="shared" si="6"/>
        <v>0</v>
      </c>
      <c r="I45" s="162">
        <v>0</v>
      </c>
      <c r="J45" s="162">
        <f>SUM(I45:I45)</f>
        <v>0</v>
      </c>
      <c r="L45" s="165" t="e">
        <f>SUM(#REF!)</f>
        <v>#REF!</v>
      </c>
      <c r="M45" s="165" t="e">
        <f>SUM(#REF!)</f>
        <v>#REF!</v>
      </c>
      <c r="N45" s="165"/>
    </row>
    <row r="46" spans="1:14" ht="15.75" hidden="1" customHeight="1" x14ac:dyDescent="0.3">
      <c r="A46" s="158"/>
      <c r="B46" s="233"/>
      <c r="C46" s="160">
        <v>3</v>
      </c>
      <c r="D46" s="221"/>
      <c r="E46" s="321" t="s">
        <v>165</v>
      </c>
      <c r="F46" s="162"/>
      <c r="G46" s="162">
        <v>0</v>
      </c>
      <c r="H46" s="162">
        <f t="shared" si="6"/>
        <v>0</v>
      </c>
      <c r="I46" s="162">
        <v>0</v>
      </c>
      <c r="J46" s="162">
        <f>SUM(I46:I46)</f>
        <v>0</v>
      </c>
      <c r="L46" s="165" t="e">
        <f>SUM(#REF!)</f>
        <v>#REF!</v>
      </c>
      <c r="M46" s="165" t="e">
        <f>SUM(#REF!)</f>
        <v>#REF!</v>
      </c>
      <c r="N46" s="165"/>
    </row>
    <row r="47" spans="1:14" x14ac:dyDescent="0.3">
      <c r="A47" s="158"/>
      <c r="B47" s="233"/>
      <c r="C47" s="160">
        <v>4</v>
      </c>
      <c r="D47" s="221"/>
      <c r="E47" s="321" t="s">
        <v>263</v>
      </c>
      <c r="F47" s="162">
        <v>1245000</v>
      </c>
      <c r="G47" s="162">
        <v>1045000</v>
      </c>
      <c r="H47" s="162">
        <f t="shared" si="6"/>
        <v>0</v>
      </c>
      <c r="I47" s="162">
        <v>1045000</v>
      </c>
      <c r="J47" s="162">
        <v>1168616</v>
      </c>
      <c r="L47" s="165" t="e">
        <f>SUM(#REF!)</f>
        <v>#REF!</v>
      </c>
      <c r="M47" s="165" t="e">
        <f>SUM(#REF!)</f>
        <v>#REF!</v>
      </c>
      <c r="N47" s="165"/>
    </row>
    <row r="48" spans="1:14" ht="15.75" hidden="1" customHeight="1" x14ac:dyDescent="0.3">
      <c r="A48" s="158"/>
      <c r="B48" s="233"/>
      <c r="C48" s="160">
        <v>5</v>
      </c>
      <c r="D48" s="221"/>
      <c r="E48" s="321" t="s">
        <v>213</v>
      </c>
      <c r="F48" s="162"/>
      <c r="G48" s="162">
        <v>0</v>
      </c>
      <c r="H48" s="162">
        <f t="shared" si="6"/>
        <v>0</v>
      </c>
      <c r="I48" s="162">
        <v>0</v>
      </c>
      <c r="J48" s="162">
        <f>SUM(I48:I48)</f>
        <v>0</v>
      </c>
      <c r="L48" s="165" t="e">
        <f>SUM(#REF!)</f>
        <v>#REF!</v>
      </c>
      <c r="M48" s="165" t="e">
        <f>SUM(#REF!)</f>
        <v>#REF!</v>
      </c>
      <c r="N48" s="165"/>
    </row>
    <row r="49" spans="1:14" ht="15.75" hidden="1" customHeight="1" x14ac:dyDescent="0.3">
      <c r="A49" s="270"/>
      <c r="B49" s="271"/>
      <c r="C49" s="160">
        <v>6</v>
      </c>
      <c r="D49" s="264"/>
      <c r="E49" s="321" t="s">
        <v>166</v>
      </c>
      <c r="F49" s="272"/>
      <c r="G49" s="272">
        <v>0</v>
      </c>
      <c r="H49" s="272">
        <f t="shared" si="6"/>
        <v>0</v>
      </c>
      <c r="I49" s="272">
        <v>0</v>
      </c>
      <c r="J49" s="272">
        <f>SUM(I49:I49)</f>
        <v>0</v>
      </c>
      <c r="K49" s="179"/>
      <c r="L49" s="165" t="e">
        <f>SUM(#REF!)</f>
        <v>#REF!</v>
      </c>
      <c r="M49" s="165" t="e">
        <f>SUM(#REF!)</f>
        <v>#REF!</v>
      </c>
      <c r="N49" s="165"/>
    </row>
    <row r="50" spans="1:14" ht="15.75" hidden="1" customHeight="1" x14ac:dyDescent="0.3">
      <c r="A50" s="158"/>
      <c r="B50" s="233"/>
      <c r="C50" s="160">
        <v>7</v>
      </c>
      <c r="D50" s="264"/>
      <c r="E50" s="321" t="s">
        <v>252</v>
      </c>
      <c r="F50" s="162"/>
      <c r="G50" s="162">
        <v>0</v>
      </c>
      <c r="H50" s="162">
        <f t="shared" si="6"/>
        <v>0</v>
      </c>
      <c r="I50" s="162">
        <v>0</v>
      </c>
      <c r="J50" s="162">
        <f>SUM(I50:I50)</f>
        <v>0</v>
      </c>
      <c r="L50" s="165" t="e">
        <f>SUM(#REF!)</f>
        <v>#REF!</v>
      </c>
      <c r="M50" s="165" t="e">
        <f>SUM(#REF!)</f>
        <v>#REF!</v>
      </c>
      <c r="N50" s="165"/>
    </row>
    <row r="51" spans="1:14" x14ac:dyDescent="0.3">
      <c r="A51" s="256"/>
      <c r="B51" s="257"/>
      <c r="C51" s="160">
        <v>8</v>
      </c>
      <c r="D51" s="258"/>
      <c r="E51" s="321" t="s">
        <v>264</v>
      </c>
      <c r="F51" s="176">
        <v>493503</v>
      </c>
      <c r="G51" s="176">
        <v>493503</v>
      </c>
      <c r="H51" s="176">
        <f t="shared" si="6"/>
        <v>0</v>
      </c>
      <c r="I51" s="176">
        <v>493503</v>
      </c>
      <c r="J51" s="176">
        <v>493503</v>
      </c>
      <c r="L51" s="165" t="e">
        <f>SUM(#REF!)</f>
        <v>#REF!</v>
      </c>
      <c r="M51" s="165" t="e">
        <f>SUM(#REF!)</f>
        <v>#REF!</v>
      </c>
      <c r="N51" s="165"/>
    </row>
    <row r="52" spans="1:14" s="248" customFormat="1" x14ac:dyDescent="0.3">
      <c r="A52" s="256"/>
      <c r="B52" s="257"/>
      <c r="C52" s="245"/>
      <c r="D52" s="273"/>
      <c r="E52" s="327" t="s">
        <v>655</v>
      </c>
      <c r="F52" s="274">
        <f>SUM(F44:F51)</f>
        <v>1738503</v>
      </c>
      <c r="G52" s="274">
        <f t="shared" ref="G52:I52" si="7">SUM(G44:G51)</f>
        <v>2511539</v>
      </c>
      <c r="H52" s="274">
        <f t="shared" si="7"/>
        <v>0</v>
      </c>
      <c r="I52" s="274">
        <f t="shared" si="7"/>
        <v>2511539</v>
      </c>
      <c r="J52" s="274">
        <f>SUM(J44:J51)</f>
        <v>2635155</v>
      </c>
      <c r="L52" s="165" t="e">
        <f>SUM(#REF!)</f>
        <v>#REF!</v>
      </c>
      <c r="M52" s="165" t="e">
        <f>SUM(#REF!)</f>
        <v>#REF!</v>
      </c>
      <c r="N52" s="165"/>
    </row>
    <row r="53" spans="1:14" x14ac:dyDescent="0.3">
      <c r="A53" s="158"/>
      <c r="B53" s="233">
        <v>4</v>
      </c>
      <c r="C53" s="160"/>
      <c r="D53" s="221"/>
      <c r="E53" s="243" t="s">
        <v>247</v>
      </c>
      <c r="F53" s="162"/>
      <c r="G53" s="162">
        <v>0</v>
      </c>
      <c r="H53" s="162">
        <f t="shared" ref="H53:H61" si="8">I53-G53</f>
        <v>0</v>
      </c>
      <c r="I53" s="162">
        <v>0</v>
      </c>
      <c r="J53" s="162">
        <f>SUM(I53:I53)</f>
        <v>0</v>
      </c>
      <c r="L53" s="165" t="e">
        <f>SUM(#REF!)</f>
        <v>#REF!</v>
      </c>
      <c r="M53" s="165" t="e">
        <f>SUM(#REF!)</f>
        <v>#REF!</v>
      </c>
      <c r="N53" s="165"/>
    </row>
    <row r="54" spans="1:14" ht="15.75" customHeight="1" x14ac:dyDescent="0.3">
      <c r="A54" s="158"/>
      <c r="B54" s="233"/>
      <c r="C54" s="160">
        <v>1</v>
      </c>
      <c r="D54" s="221"/>
      <c r="E54" s="321" t="s">
        <v>163</v>
      </c>
      <c r="F54" s="162"/>
      <c r="G54" s="162">
        <v>0</v>
      </c>
      <c r="H54" s="162">
        <f t="shared" si="8"/>
        <v>420000</v>
      </c>
      <c r="I54" s="162">
        <v>420000</v>
      </c>
      <c r="J54" s="162">
        <v>1420000</v>
      </c>
      <c r="L54" s="165" t="e">
        <f>SUM(#REF!)</f>
        <v>#REF!</v>
      </c>
      <c r="M54" s="165" t="e">
        <f>SUM(#REF!)</f>
        <v>#REF!</v>
      </c>
      <c r="N54" s="165"/>
    </row>
    <row r="55" spans="1:14" ht="15.75" hidden="1" customHeight="1" x14ac:dyDescent="0.3">
      <c r="A55" s="158"/>
      <c r="B55" s="233"/>
      <c r="C55" s="160">
        <v>2</v>
      </c>
      <c r="D55" s="221"/>
      <c r="E55" s="321" t="s">
        <v>210</v>
      </c>
      <c r="F55" s="162"/>
      <c r="G55" s="162">
        <v>0</v>
      </c>
      <c r="H55" s="162">
        <f t="shared" si="8"/>
        <v>0</v>
      </c>
      <c r="I55" s="162">
        <v>0</v>
      </c>
      <c r="J55" s="162">
        <f t="shared" ref="J55:J60" si="9">SUM(I55:I55)</f>
        <v>0</v>
      </c>
      <c r="L55" s="165" t="e">
        <f>SUM(#REF!)</f>
        <v>#REF!</v>
      </c>
      <c r="M55" s="165" t="e">
        <f>SUM(#REF!)</f>
        <v>#REF!</v>
      </c>
      <c r="N55" s="165"/>
    </row>
    <row r="56" spans="1:14" ht="15.75" hidden="1" customHeight="1" x14ac:dyDescent="0.3">
      <c r="A56" s="158"/>
      <c r="B56" s="233"/>
      <c r="C56" s="160">
        <v>3</v>
      </c>
      <c r="D56" s="221"/>
      <c r="E56" s="321" t="s">
        <v>165</v>
      </c>
      <c r="F56" s="162"/>
      <c r="G56" s="162">
        <v>0</v>
      </c>
      <c r="H56" s="162">
        <f t="shared" si="8"/>
        <v>0</v>
      </c>
      <c r="I56" s="162">
        <v>0</v>
      </c>
      <c r="J56" s="162">
        <f t="shared" si="9"/>
        <v>0</v>
      </c>
      <c r="L56" s="165" t="e">
        <f>SUM(#REF!)</f>
        <v>#REF!</v>
      </c>
      <c r="M56" s="165" t="e">
        <f>SUM(#REF!)</f>
        <v>#REF!</v>
      </c>
      <c r="N56" s="165"/>
    </row>
    <row r="57" spans="1:14" x14ac:dyDescent="0.3">
      <c r="A57" s="158"/>
      <c r="B57" s="233"/>
      <c r="C57" s="160">
        <v>4</v>
      </c>
      <c r="D57" s="221"/>
      <c r="E57" s="321" t="s">
        <v>263</v>
      </c>
      <c r="F57" s="162">
        <v>825000</v>
      </c>
      <c r="G57" s="162">
        <v>835000</v>
      </c>
      <c r="H57" s="162">
        <f t="shared" si="8"/>
        <v>0</v>
      </c>
      <c r="I57" s="162">
        <v>835000</v>
      </c>
      <c r="J57" s="162">
        <v>788076</v>
      </c>
      <c r="L57" s="165" t="e">
        <f>SUM(#REF!)</f>
        <v>#REF!</v>
      </c>
      <c r="M57" s="165" t="e">
        <f>SUM(#REF!)</f>
        <v>#REF!</v>
      </c>
      <c r="N57" s="165"/>
    </row>
    <row r="58" spans="1:14" ht="15.75" hidden="1" customHeight="1" x14ac:dyDescent="0.3">
      <c r="A58" s="158"/>
      <c r="B58" s="233"/>
      <c r="C58" s="160">
        <v>5</v>
      </c>
      <c r="D58" s="221"/>
      <c r="E58" s="321" t="s">
        <v>213</v>
      </c>
      <c r="F58" s="162"/>
      <c r="G58" s="162">
        <v>0</v>
      </c>
      <c r="H58" s="162">
        <f t="shared" si="8"/>
        <v>0</v>
      </c>
      <c r="I58" s="162">
        <v>0</v>
      </c>
      <c r="J58" s="162">
        <f t="shared" si="9"/>
        <v>0</v>
      </c>
      <c r="L58" s="165" t="e">
        <f>SUM(#REF!)</f>
        <v>#REF!</v>
      </c>
      <c r="M58" s="165" t="e">
        <f>SUM(#REF!)</f>
        <v>#REF!</v>
      </c>
      <c r="N58" s="165"/>
    </row>
    <row r="59" spans="1:14" ht="15.75" hidden="1" customHeight="1" x14ac:dyDescent="0.3">
      <c r="A59" s="158"/>
      <c r="B59" s="233"/>
      <c r="C59" s="160">
        <v>6</v>
      </c>
      <c r="D59" s="221"/>
      <c r="E59" s="321" t="s">
        <v>166</v>
      </c>
      <c r="F59" s="162"/>
      <c r="G59" s="162">
        <v>0</v>
      </c>
      <c r="H59" s="162">
        <f t="shared" si="8"/>
        <v>0</v>
      </c>
      <c r="I59" s="162">
        <v>0</v>
      </c>
      <c r="J59" s="162">
        <f t="shared" si="9"/>
        <v>0</v>
      </c>
      <c r="L59" s="165" t="e">
        <f>SUM(#REF!)</f>
        <v>#REF!</v>
      </c>
      <c r="M59" s="165" t="e">
        <f>SUM(#REF!)</f>
        <v>#REF!</v>
      </c>
      <c r="N59" s="165"/>
    </row>
    <row r="60" spans="1:14" ht="15.75" hidden="1" customHeight="1" x14ac:dyDescent="0.3">
      <c r="A60" s="158"/>
      <c r="B60" s="233"/>
      <c r="C60" s="160">
        <v>7</v>
      </c>
      <c r="D60" s="221"/>
      <c r="E60" s="321" t="s">
        <v>252</v>
      </c>
      <c r="F60" s="162"/>
      <c r="G60" s="162">
        <v>0</v>
      </c>
      <c r="H60" s="162">
        <f t="shared" si="8"/>
        <v>0</v>
      </c>
      <c r="I60" s="162">
        <v>0</v>
      </c>
      <c r="J60" s="162">
        <f t="shared" si="9"/>
        <v>0</v>
      </c>
      <c r="L60" s="165" t="e">
        <f>SUM(#REF!)</f>
        <v>#REF!</v>
      </c>
      <c r="M60" s="165" t="e">
        <f>SUM(#REF!)</f>
        <v>#REF!</v>
      </c>
      <c r="N60" s="165"/>
    </row>
    <row r="61" spans="1:14" x14ac:dyDescent="0.3">
      <c r="A61" s="158"/>
      <c r="B61" s="233"/>
      <c r="C61" s="160">
        <v>8</v>
      </c>
      <c r="D61" s="221"/>
      <c r="E61" s="321" t="s">
        <v>264</v>
      </c>
      <c r="F61" s="162">
        <v>343199</v>
      </c>
      <c r="G61" s="162">
        <v>343199</v>
      </c>
      <c r="H61" s="162">
        <f t="shared" si="8"/>
        <v>0</v>
      </c>
      <c r="I61" s="162">
        <v>343199</v>
      </c>
      <c r="J61" s="162">
        <v>343199</v>
      </c>
      <c r="L61" s="165" t="e">
        <f>SUM(#REF!)</f>
        <v>#REF!</v>
      </c>
      <c r="M61" s="165" t="e">
        <f>SUM(#REF!)</f>
        <v>#REF!</v>
      </c>
      <c r="N61" s="165"/>
    </row>
    <row r="62" spans="1:14" s="248" customFormat="1" x14ac:dyDescent="0.3">
      <c r="A62" s="244"/>
      <c r="B62" s="245"/>
      <c r="C62" s="245"/>
      <c r="D62" s="246"/>
      <c r="E62" s="247" t="s">
        <v>656</v>
      </c>
      <c r="F62" s="170">
        <f>SUM(F54:F61)</f>
        <v>1168199</v>
      </c>
      <c r="G62" s="170">
        <f t="shared" ref="G62:I62" si="10">SUM(G54:G61)</f>
        <v>1178199</v>
      </c>
      <c r="H62" s="170">
        <f t="shared" si="10"/>
        <v>420000</v>
      </c>
      <c r="I62" s="170">
        <f t="shared" si="10"/>
        <v>1598199</v>
      </c>
      <c r="J62" s="170">
        <f>SUM(J54:J61)</f>
        <v>2551275</v>
      </c>
      <c r="L62" s="165" t="e">
        <f>SUM(#REF!)</f>
        <v>#REF!</v>
      </c>
      <c r="M62" s="165" t="e">
        <f>SUM(#REF!)</f>
        <v>#REF!</v>
      </c>
      <c r="N62" s="165"/>
    </row>
    <row r="63" spans="1:14" x14ac:dyDescent="0.3">
      <c r="A63" s="158"/>
      <c r="B63" s="233">
        <v>5</v>
      </c>
      <c r="C63" s="160"/>
      <c r="D63" s="221"/>
      <c r="E63" s="203" t="s">
        <v>654</v>
      </c>
      <c r="F63" s="162"/>
      <c r="G63" s="162">
        <v>0</v>
      </c>
      <c r="H63" s="162">
        <f>I63-G63</f>
        <v>0</v>
      </c>
      <c r="I63" s="162">
        <v>0</v>
      </c>
      <c r="J63" s="162">
        <f>SUM(I63:I63)</f>
        <v>0</v>
      </c>
      <c r="L63" s="165" t="e">
        <f>SUM(#REF!)</f>
        <v>#REF!</v>
      </c>
      <c r="M63" s="165" t="e">
        <f>SUM(#REF!)</f>
        <v>#REF!</v>
      </c>
      <c r="N63" s="165"/>
    </row>
    <row r="64" spans="1:14" ht="15.75" customHeight="1" x14ac:dyDescent="0.3">
      <c r="A64" s="158"/>
      <c r="B64" s="233"/>
      <c r="C64" s="160">
        <v>1</v>
      </c>
      <c r="D64" s="320"/>
      <c r="E64" s="321" t="s">
        <v>163</v>
      </c>
      <c r="F64" s="162"/>
      <c r="G64" s="162">
        <v>0</v>
      </c>
      <c r="H64" s="162">
        <f>I64-G64</f>
        <v>0</v>
      </c>
      <c r="I64" s="162">
        <v>0</v>
      </c>
      <c r="J64" s="162">
        <v>2220652</v>
      </c>
      <c r="K64" s="165"/>
      <c r="L64" s="165" t="e">
        <f>SUM(#REF!)</f>
        <v>#REF!</v>
      </c>
      <c r="M64" s="165" t="e">
        <f>SUM(#REF!)</f>
        <v>#REF!</v>
      </c>
      <c r="N64" s="165"/>
    </row>
    <row r="65" spans="1:14" ht="15.75" customHeight="1" x14ac:dyDescent="0.3">
      <c r="A65" s="158"/>
      <c r="B65" s="233"/>
      <c r="C65" s="160">
        <v>2</v>
      </c>
      <c r="D65" s="320"/>
      <c r="E65" s="321" t="s">
        <v>210</v>
      </c>
      <c r="F65" s="162"/>
      <c r="G65" s="162">
        <v>0</v>
      </c>
      <c r="H65" s="162">
        <f>I65-G65</f>
        <v>0</v>
      </c>
      <c r="I65" s="162">
        <v>0</v>
      </c>
      <c r="J65" s="162">
        <f t="shared" ref="J65:J71" si="11">SUM(I65:I65)</f>
        <v>0</v>
      </c>
      <c r="K65" s="165"/>
      <c r="L65" s="165" t="e">
        <f>SUM(#REF!)</f>
        <v>#REF!</v>
      </c>
      <c r="M65" s="165" t="e">
        <f>SUM(#REF!)</f>
        <v>#REF!</v>
      </c>
      <c r="N65" s="165"/>
    </row>
    <row r="66" spans="1:14" ht="15.75" customHeight="1" x14ac:dyDescent="0.3">
      <c r="A66" s="158"/>
      <c r="B66" s="233"/>
      <c r="C66" s="160">
        <v>3</v>
      </c>
      <c r="D66" s="320"/>
      <c r="E66" s="321" t="s">
        <v>165</v>
      </c>
      <c r="F66" s="162"/>
      <c r="G66" s="162">
        <v>0</v>
      </c>
      <c r="H66" s="162">
        <f>I66-G66</f>
        <v>0</v>
      </c>
      <c r="I66" s="162">
        <v>0</v>
      </c>
      <c r="J66" s="162">
        <f t="shared" si="11"/>
        <v>0</v>
      </c>
      <c r="K66" s="165"/>
      <c r="L66" s="165" t="e">
        <f>SUM(#REF!)</f>
        <v>#REF!</v>
      </c>
      <c r="M66" s="165" t="e">
        <f>SUM(#REF!)</f>
        <v>#REF!</v>
      </c>
      <c r="N66" s="165"/>
    </row>
    <row r="67" spans="1:14" x14ac:dyDescent="0.3">
      <c r="A67" s="158"/>
      <c r="B67" s="233"/>
      <c r="C67" s="160">
        <v>4</v>
      </c>
      <c r="D67" s="320"/>
      <c r="E67" s="321" t="s">
        <v>263</v>
      </c>
      <c r="F67" s="162"/>
      <c r="G67" s="162">
        <v>17660000</v>
      </c>
      <c r="H67" s="162">
        <f>I67-G67</f>
        <v>0</v>
      </c>
      <c r="I67" s="162">
        <v>17660000</v>
      </c>
      <c r="J67" s="162">
        <v>18219423</v>
      </c>
      <c r="K67" s="165"/>
      <c r="L67" s="165" t="e">
        <f>SUM(#REF!)</f>
        <v>#REF!</v>
      </c>
      <c r="M67" s="165" t="e">
        <f>SUM(#REF!)</f>
        <v>#REF!</v>
      </c>
      <c r="N67" s="165"/>
    </row>
    <row r="68" spans="1:14" ht="15.75" hidden="1" customHeight="1" x14ac:dyDescent="0.3">
      <c r="A68" s="158"/>
      <c r="B68" s="233"/>
      <c r="C68" s="160">
        <v>5</v>
      </c>
      <c r="D68" s="320"/>
      <c r="E68" s="321" t="s">
        <v>213</v>
      </c>
      <c r="F68" s="162"/>
      <c r="G68" s="162">
        <v>0</v>
      </c>
      <c r="H68" s="162">
        <f>I68-F68</f>
        <v>0</v>
      </c>
      <c r="I68" s="162">
        <v>0</v>
      </c>
      <c r="J68" s="162">
        <f t="shared" si="11"/>
        <v>0</v>
      </c>
      <c r="K68" s="165"/>
      <c r="L68" s="165" t="e">
        <f>SUM(#REF!)</f>
        <v>#REF!</v>
      </c>
      <c r="M68" s="165" t="e">
        <f>SUM(#REF!)</f>
        <v>#REF!</v>
      </c>
      <c r="N68" s="165"/>
    </row>
    <row r="69" spans="1:14" ht="15.75" hidden="1" customHeight="1" x14ac:dyDescent="0.3">
      <c r="A69" s="158"/>
      <c r="B69" s="233"/>
      <c r="C69" s="160">
        <v>6</v>
      </c>
      <c r="D69" s="320"/>
      <c r="E69" s="321" t="s">
        <v>166</v>
      </c>
      <c r="F69" s="162"/>
      <c r="G69" s="162">
        <v>0</v>
      </c>
      <c r="H69" s="162">
        <f>I69-F69</f>
        <v>0</v>
      </c>
      <c r="I69" s="162">
        <v>0</v>
      </c>
      <c r="J69" s="162">
        <f t="shared" si="11"/>
        <v>0</v>
      </c>
      <c r="K69" s="165"/>
      <c r="L69" s="165" t="e">
        <f>SUM(#REF!)</f>
        <v>#REF!</v>
      </c>
      <c r="M69" s="165" t="e">
        <f>SUM(#REF!)</f>
        <v>#REF!</v>
      </c>
      <c r="N69" s="165"/>
    </row>
    <row r="70" spans="1:14" ht="15.75" hidden="1" customHeight="1" x14ac:dyDescent="0.3">
      <c r="A70" s="158"/>
      <c r="B70" s="233"/>
      <c r="C70" s="160">
        <v>7</v>
      </c>
      <c r="D70" s="320"/>
      <c r="E70" s="321" t="s">
        <v>252</v>
      </c>
      <c r="F70" s="162"/>
      <c r="G70" s="162">
        <v>0</v>
      </c>
      <c r="H70" s="162">
        <f>I70-F70</f>
        <v>0</v>
      </c>
      <c r="I70" s="162">
        <v>0</v>
      </c>
      <c r="J70" s="162">
        <f t="shared" si="11"/>
        <v>0</v>
      </c>
      <c r="K70" s="165"/>
      <c r="L70" s="165" t="e">
        <f>SUM(#REF!)</f>
        <v>#REF!</v>
      </c>
      <c r="M70" s="165" t="e">
        <f>SUM(#REF!)</f>
        <v>#REF!</v>
      </c>
      <c r="N70" s="165"/>
    </row>
    <row r="71" spans="1:14" ht="15.75" hidden="1" customHeight="1" x14ac:dyDescent="0.3">
      <c r="A71" s="158"/>
      <c r="B71" s="233"/>
      <c r="C71" s="160">
        <v>8</v>
      </c>
      <c r="D71" s="320"/>
      <c r="E71" s="321" t="s">
        <v>264</v>
      </c>
      <c r="F71" s="162"/>
      <c r="G71" s="162">
        <v>0</v>
      </c>
      <c r="H71" s="162">
        <f>I71-F71</f>
        <v>0</v>
      </c>
      <c r="I71" s="162">
        <v>0</v>
      </c>
      <c r="J71" s="162">
        <f t="shared" si="11"/>
        <v>0</v>
      </c>
      <c r="K71" s="165"/>
      <c r="L71" s="165" t="e">
        <f>SUM(#REF!)</f>
        <v>#REF!</v>
      </c>
      <c r="M71" s="165" t="e">
        <f>SUM(#REF!)</f>
        <v>#REF!</v>
      </c>
      <c r="N71" s="165"/>
    </row>
    <row r="72" spans="1:14" s="248" customFormat="1" ht="16.2" thickBot="1" x14ac:dyDescent="0.35">
      <c r="A72" s="244"/>
      <c r="B72" s="245"/>
      <c r="C72" s="245"/>
      <c r="D72" s="246"/>
      <c r="E72" s="247" t="s">
        <v>657</v>
      </c>
      <c r="F72" s="170">
        <f>SUM(F64:F71)</f>
        <v>0</v>
      </c>
      <c r="G72" s="170">
        <f t="shared" ref="G72:J72" si="12">SUM(G64:G71)</f>
        <v>17660000</v>
      </c>
      <c r="H72" s="170">
        <f t="shared" si="12"/>
        <v>0</v>
      </c>
      <c r="I72" s="170">
        <f t="shared" si="12"/>
        <v>17660000</v>
      </c>
      <c r="J72" s="170">
        <f t="shared" si="12"/>
        <v>20440075</v>
      </c>
      <c r="K72" s="249"/>
      <c r="L72" s="165" t="e">
        <f>SUM(#REF!)</f>
        <v>#REF!</v>
      </c>
      <c r="M72" s="165" t="e">
        <f>SUM(#REF!)</f>
        <v>#REF!</v>
      </c>
      <c r="N72" s="165"/>
    </row>
    <row r="73" spans="1:14" s="248" customFormat="1" ht="16.2" thickBot="1" x14ac:dyDescent="0.35">
      <c r="A73" s="540"/>
      <c r="B73" s="541"/>
      <c r="C73" s="541"/>
      <c r="D73" s="276"/>
      <c r="E73" s="183" t="s">
        <v>399</v>
      </c>
      <c r="F73" s="184">
        <f>F62+F52+F42+F32+F22+F72</f>
        <v>77934056.400000006</v>
      </c>
      <c r="G73" s="184">
        <f t="shared" ref="G73:I73" si="13">G62+G52+G42+G32+G22+G72</f>
        <v>104578453</v>
      </c>
      <c r="H73" s="184">
        <f t="shared" si="13"/>
        <v>-1387167</v>
      </c>
      <c r="I73" s="184">
        <f t="shared" si="13"/>
        <v>103191286</v>
      </c>
      <c r="J73" s="184">
        <f>J62+J52+J42+J32+J22+J72</f>
        <v>106438862</v>
      </c>
      <c r="L73" s="165" t="e">
        <f>SUM(#REF!)</f>
        <v>#REF!</v>
      </c>
      <c r="M73" s="165" t="e">
        <f>SUM(#REF!)</f>
        <v>#REF!</v>
      </c>
      <c r="N73" s="165"/>
    </row>
    <row r="74" spans="1:14" x14ac:dyDescent="0.3">
      <c r="A74" s="158">
        <v>103</v>
      </c>
      <c r="B74" s="233"/>
      <c r="C74" s="160"/>
      <c r="D74" s="221"/>
      <c r="E74" s="243" t="s">
        <v>400</v>
      </c>
      <c r="F74" s="162"/>
      <c r="G74" s="162">
        <v>0</v>
      </c>
      <c r="H74" s="162">
        <f>I74-G74</f>
        <v>0</v>
      </c>
      <c r="I74" s="162">
        <v>0</v>
      </c>
      <c r="J74" s="162">
        <f>SUM(I74:I74)</f>
        <v>0</v>
      </c>
      <c r="L74" s="165" t="e">
        <f>SUM(#REF!)</f>
        <v>#REF!</v>
      </c>
      <c r="M74" s="165" t="e">
        <f>SUM(#REF!)</f>
        <v>#REF!</v>
      </c>
      <c r="N74" s="165"/>
    </row>
    <row r="75" spans="1:14" x14ac:dyDescent="0.3">
      <c r="A75" s="158"/>
      <c r="B75" s="233"/>
      <c r="C75" s="160">
        <v>1</v>
      </c>
      <c r="D75" s="221"/>
      <c r="E75" s="175" t="s">
        <v>263</v>
      </c>
      <c r="F75" s="162">
        <v>107000</v>
      </c>
      <c r="G75" s="162">
        <v>107000</v>
      </c>
      <c r="H75" s="162">
        <f>I75-G75</f>
        <v>0</v>
      </c>
      <c r="I75" s="162">
        <v>107000</v>
      </c>
      <c r="J75" s="162">
        <v>390756</v>
      </c>
      <c r="K75" s="165"/>
      <c r="L75" s="165" t="e">
        <f>SUM(#REF!)</f>
        <v>#REF!</v>
      </c>
      <c r="M75" s="165" t="e">
        <f>SUM(#REF!)</f>
        <v>#REF!</v>
      </c>
      <c r="N75" s="165"/>
    </row>
    <row r="76" spans="1:14" s="248" customFormat="1" ht="16.2" thickBot="1" x14ac:dyDescent="0.35">
      <c r="A76" s="244"/>
      <c r="B76" s="245"/>
      <c r="C76" s="245"/>
      <c r="D76" s="246"/>
      <c r="E76" s="247" t="s">
        <v>401</v>
      </c>
      <c r="F76" s="170">
        <f>SUM(F75:F75)</f>
        <v>107000</v>
      </c>
      <c r="G76" s="170">
        <f t="shared" ref="G76:J76" si="14">SUM(G75:G75)</f>
        <v>107000</v>
      </c>
      <c r="H76" s="170">
        <f t="shared" si="14"/>
        <v>0</v>
      </c>
      <c r="I76" s="170">
        <f t="shared" si="14"/>
        <v>107000</v>
      </c>
      <c r="J76" s="170">
        <f t="shared" si="14"/>
        <v>390756</v>
      </c>
      <c r="K76" s="249"/>
      <c r="L76" s="165" t="e">
        <f>SUM(#REF!)</f>
        <v>#REF!</v>
      </c>
      <c r="M76" s="165" t="e">
        <f>SUM(#REF!)</f>
        <v>#REF!</v>
      </c>
      <c r="N76" s="165"/>
    </row>
    <row r="77" spans="1:14" s="280" customFormat="1" ht="31.2" x14ac:dyDescent="0.3">
      <c r="A77" s="186">
        <v>135</v>
      </c>
      <c r="B77" s="277"/>
      <c r="C77" s="277"/>
      <c r="D77" s="278"/>
      <c r="E77" s="225" t="s">
        <v>250</v>
      </c>
      <c r="F77" s="279"/>
      <c r="G77" s="279">
        <v>0</v>
      </c>
      <c r="H77" s="279">
        <f t="shared" ref="H77:H85" si="15">I77-G77</f>
        <v>0</v>
      </c>
      <c r="I77" s="279">
        <v>0</v>
      </c>
      <c r="J77" s="279">
        <f>SUM(I77:I77)</f>
        <v>0</v>
      </c>
      <c r="L77" s="165" t="e">
        <f>SUM(#REF!)</f>
        <v>#REF!</v>
      </c>
      <c r="M77" s="165" t="e">
        <f>SUM(#REF!)</f>
        <v>#REF!</v>
      </c>
      <c r="N77" s="165"/>
    </row>
    <row r="78" spans="1:14" s="280" customFormat="1" x14ac:dyDescent="0.3">
      <c r="A78" s="281"/>
      <c r="B78" s="227">
        <v>1</v>
      </c>
      <c r="C78" s="227"/>
      <c r="D78" s="282"/>
      <c r="E78" s="203" t="s">
        <v>463</v>
      </c>
      <c r="F78" s="193"/>
      <c r="G78" s="193">
        <v>0</v>
      </c>
      <c r="H78" s="193">
        <f t="shared" si="15"/>
        <v>0</v>
      </c>
      <c r="I78" s="193">
        <v>0</v>
      </c>
      <c r="J78" s="193">
        <f>SUM(I78:I78)</f>
        <v>0</v>
      </c>
      <c r="L78" s="165" t="e">
        <f>SUM(#REF!)</f>
        <v>#REF!</v>
      </c>
      <c r="M78" s="165" t="e">
        <f>SUM(#REF!)</f>
        <v>#REF!</v>
      </c>
      <c r="N78" s="165"/>
    </row>
    <row r="79" spans="1:14" s="280" customFormat="1" x14ac:dyDescent="0.3">
      <c r="A79" s="281"/>
      <c r="B79" s="227"/>
      <c r="C79" s="227">
        <v>1</v>
      </c>
      <c r="D79" s="283"/>
      <c r="E79" s="175" t="s">
        <v>631</v>
      </c>
      <c r="F79" s="193">
        <v>4866000</v>
      </c>
      <c r="G79" s="193">
        <v>4866000</v>
      </c>
      <c r="H79" s="193">
        <f t="shared" si="15"/>
        <v>0</v>
      </c>
      <c r="I79" s="193">
        <v>4866000</v>
      </c>
      <c r="J79" s="193">
        <v>4864529</v>
      </c>
      <c r="L79" s="165" t="e">
        <f>SUM(#REF!)</f>
        <v>#REF!</v>
      </c>
      <c r="M79" s="165" t="e">
        <f>SUM(#REF!)</f>
        <v>#REF!</v>
      </c>
      <c r="N79" s="165"/>
    </row>
    <row r="80" spans="1:14" s="280" customFormat="1" x14ac:dyDescent="0.3">
      <c r="A80" s="281"/>
      <c r="B80" s="227">
        <v>2</v>
      </c>
      <c r="C80" s="227"/>
      <c r="D80" s="282"/>
      <c r="E80" s="203" t="s">
        <v>1223</v>
      </c>
      <c r="F80" s="193"/>
      <c r="G80" s="193">
        <v>0</v>
      </c>
      <c r="H80" s="193">
        <f t="shared" si="15"/>
        <v>0</v>
      </c>
      <c r="I80" s="193">
        <v>0</v>
      </c>
      <c r="J80" s="193">
        <f>SUM(I80:I80)</f>
        <v>0</v>
      </c>
      <c r="L80" s="165" t="e">
        <f>SUM(#REF!)</f>
        <v>#REF!</v>
      </c>
      <c r="M80" s="165" t="e">
        <f>SUM(#REF!)</f>
        <v>#REF!</v>
      </c>
      <c r="N80" s="165"/>
    </row>
    <row r="81" spans="1:15" s="280" customFormat="1" x14ac:dyDescent="0.3">
      <c r="A81" s="281"/>
      <c r="B81" s="227"/>
      <c r="C81" s="227"/>
      <c r="D81" s="282"/>
      <c r="E81" s="175" t="s">
        <v>1222</v>
      </c>
      <c r="F81" s="193"/>
      <c r="G81" s="193">
        <v>7295737</v>
      </c>
      <c r="H81" s="193">
        <f t="shared" si="15"/>
        <v>0</v>
      </c>
      <c r="I81" s="193">
        <v>7295737</v>
      </c>
      <c r="J81" s="193">
        <f>SUM(I81:I81)</f>
        <v>7295737</v>
      </c>
      <c r="L81" s="165" t="e">
        <f>SUM(#REF!)</f>
        <v>#REF!</v>
      </c>
      <c r="M81" s="165" t="e">
        <f>SUM(#REF!)</f>
        <v>#REF!</v>
      </c>
      <c r="N81" s="165"/>
    </row>
    <row r="82" spans="1:15" s="280" customFormat="1" x14ac:dyDescent="0.3">
      <c r="A82" s="281"/>
      <c r="B82" s="227">
        <v>3</v>
      </c>
      <c r="C82" s="227"/>
      <c r="D82" s="282"/>
      <c r="E82" s="203" t="s">
        <v>630</v>
      </c>
      <c r="F82" s="193"/>
      <c r="G82" s="193">
        <v>0</v>
      </c>
      <c r="H82" s="193">
        <f t="shared" ref="H82:H83" si="16">I82-G82</f>
        <v>0</v>
      </c>
      <c r="I82" s="193">
        <v>0</v>
      </c>
      <c r="J82" s="193">
        <f>SUM(I82:I82)</f>
        <v>0</v>
      </c>
      <c r="L82" s="165" t="e">
        <f>SUM(#REF!)</f>
        <v>#REF!</v>
      </c>
      <c r="M82" s="165" t="e">
        <f>SUM(#REF!)</f>
        <v>#REF!</v>
      </c>
      <c r="N82" s="165"/>
    </row>
    <row r="83" spans="1:15" s="280" customFormat="1" x14ac:dyDescent="0.3">
      <c r="A83" s="281"/>
      <c r="B83" s="227"/>
      <c r="C83" s="227">
        <v>1</v>
      </c>
      <c r="D83" s="283"/>
      <c r="E83" s="175" t="s">
        <v>631</v>
      </c>
      <c r="F83" s="193">
        <v>401000</v>
      </c>
      <c r="G83" s="193">
        <v>401000</v>
      </c>
      <c r="H83" s="193">
        <f t="shared" si="16"/>
        <v>0</v>
      </c>
      <c r="I83" s="193">
        <v>401000</v>
      </c>
      <c r="J83" s="193">
        <v>0</v>
      </c>
      <c r="L83" s="165" t="e">
        <f>SUM(#REF!)</f>
        <v>#REF!</v>
      </c>
      <c r="M83" s="165" t="e">
        <f>SUM(#REF!)</f>
        <v>#REF!</v>
      </c>
      <c r="N83" s="165"/>
    </row>
    <row r="84" spans="1:15" s="280" customFormat="1" x14ac:dyDescent="0.3">
      <c r="A84" s="281"/>
      <c r="B84" s="227">
        <v>4</v>
      </c>
      <c r="C84" s="227"/>
      <c r="D84" s="282"/>
      <c r="E84" s="203" t="s">
        <v>1243</v>
      </c>
      <c r="F84" s="193"/>
      <c r="G84" s="193">
        <v>0</v>
      </c>
      <c r="H84" s="193">
        <f t="shared" si="15"/>
        <v>0</v>
      </c>
      <c r="I84" s="193">
        <v>0</v>
      </c>
      <c r="J84" s="193">
        <f>SUM(I84:I84)</f>
        <v>0</v>
      </c>
      <c r="L84" s="165" t="e">
        <f>SUM(#REF!)</f>
        <v>#REF!</v>
      </c>
      <c r="M84" s="165" t="e">
        <f>SUM(#REF!)</f>
        <v>#REF!</v>
      </c>
      <c r="N84" s="165"/>
    </row>
    <row r="85" spans="1:15" s="280" customFormat="1" ht="16.2" thickBot="1" x14ac:dyDescent="0.35">
      <c r="A85" s="281"/>
      <c r="B85" s="227"/>
      <c r="C85" s="227">
        <v>1</v>
      </c>
      <c r="D85" s="283"/>
      <c r="E85" s="175" t="s">
        <v>1242</v>
      </c>
      <c r="F85" s="193">
        <v>0</v>
      </c>
      <c r="G85" s="193">
        <v>0</v>
      </c>
      <c r="H85" s="193">
        <f t="shared" si="15"/>
        <v>11982173</v>
      </c>
      <c r="I85" s="193">
        <v>11982173</v>
      </c>
      <c r="J85" s="193">
        <v>11982173</v>
      </c>
      <c r="L85" s="165" t="e">
        <f>SUM(#REF!)</f>
        <v>#REF!</v>
      </c>
      <c r="M85" s="165" t="e">
        <f>SUM(#REF!)</f>
        <v>#REF!</v>
      </c>
      <c r="N85" s="165"/>
    </row>
    <row r="86" spans="1:15" s="280" customFormat="1" ht="16.2" thickBot="1" x14ac:dyDescent="0.35">
      <c r="A86" s="540"/>
      <c r="B86" s="541"/>
      <c r="C86" s="541"/>
      <c r="D86" s="276"/>
      <c r="E86" s="183" t="s">
        <v>560</v>
      </c>
      <c r="F86" s="184">
        <f>SUM(F78:F85)</f>
        <v>5267000</v>
      </c>
      <c r="G86" s="184">
        <f t="shared" ref="G86:J86" si="17">SUM(G78:G85)</f>
        <v>12562737</v>
      </c>
      <c r="H86" s="184">
        <f t="shared" si="17"/>
        <v>11982173</v>
      </c>
      <c r="I86" s="184">
        <f t="shared" si="17"/>
        <v>24544910</v>
      </c>
      <c r="J86" s="184">
        <f t="shared" si="17"/>
        <v>24142439</v>
      </c>
      <c r="L86" s="165" t="e">
        <f>SUM(#REF!)</f>
        <v>#REF!</v>
      </c>
      <c r="M86" s="165" t="e">
        <f>SUM(#REF!)</f>
        <v>#REF!</v>
      </c>
      <c r="N86" s="165">
        <v>24544910</v>
      </c>
      <c r="O86" s="974">
        <v>24142439</v>
      </c>
    </row>
    <row r="87" spans="1:15" s="248" customFormat="1" x14ac:dyDescent="0.3">
      <c r="A87" s="285">
        <v>160</v>
      </c>
      <c r="B87" s="286"/>
      <c r="C87" s="286"/>
      <c r="D87" s="291"/>
      <c r="E87" s="243" t="s">
        <v>456</v>
      </c>
      <c r="F87" s="190"/>
      <c r="G87" s="190">
        <v>0</v>
      </c>
      <c r="H87" s="190">
        <f>I87-G87</f>
        <v>0</v>
      </c>
      <c r="I87" s="190">
        <v>0</v>
      </c>
      <c r="J87" s="190">
        <f>SUM(I87:I87)</f>
        <v>0</v>
      </c>
      <c r="L87" s="165" t="e">
        <f>SUM(#REF!)</f>
        <v>#REF!</v>
      </c>
      <c r="M87" s="165" t="e">
        <f>SUM(#REF!)</f>
        <v>#REF!</v>
      </c>
      <c r="N87" s="165"/>
    </row>
    <row r="88" spans="1:15" ht="16.2" thickBot="1" x14ac:dyDescent="0.35">
      <c r="A88" s="173"/>
      <c r="B88" s="286"/>
      <c r="C88" s="174">
        <v>8</v>
      </c>
      <c r="D88" s="219"/>
      <c r="E88" s="175" t="s">
        <v>108</v>
      </c>
      <c r="F88" s="162">
        <v>584748</v>
      </c>
      <c r="G88" s="162">
        <v>584748</v>
      </c>
      <c r="H88" s="162">
        <f>I88-G88</f>
        <v>0</v>
      </c>
      <c r="I88" s="162">
        <v>584748</v>
      </c>
      <c r="J88" s="162">
        <v>584748</v>
      </c>
      <c r="L88" s="165" t="e">
        <f>SUM(#REF!)</f>
        <v>#REF!</v>
      </c>
      <c r="M88" s="165" t="e">
        <f>SUM(#REF!)</f>
        <v>#REF!</v>
      </c>
      <c r="N88" s="165"/>
    </row>
    <row r="89" spans="1:15" s="248" customFormat="1" ht="16.2" thickBot="1" x14ac:dyDescent="0.35">
      <c r="A89" s="540"/>
      <c r="B89" s="294"/>
      <c r="C89" s="294"/>
      <c r="D89" s="295"/>
      <c r="E89" s="293" t="s">
        <v>457</v>
      </c>
      <c r="F89" s="184">
        <f>SUM(F88:F88)</f>
        <v>584748</v>
      </c>
      <c r="G89" s="184">
        <f t="shared" ref="G89:J89" si="18">SUM(G88:G88)</f>
        <v>584748</v>
      </c>
      <c r="H89" s="184">
        <f t="shared" si="18"/>
        <v>0</v>
      </c>
      <c r="I89" s="184">
        <f t="shared" si="18"/>
        <v>584748</v>
      </c>
      <c r="J89" s="184">
        <f t="shared" si="18"/>
        <v>584748</v>
      </c>
      <c r="L89" s="165" t="e">
        <f>SUM(#REF!)</f>
        <v>#REF!</v>
      </c>
      <c r="M89" s="165" t="e">
        <f>SUM(#REF!)</f>
        <v>#REF!</v>
      </c>
      <c r="N89" s="165"/>
    </row>
    <row r="90" spans="1:15" s="248" customFormat="1" ht="16.2" thickBot="1" x14ac:dyDescent="0.35">
      <c r="A90" s="540"/>
      <c r="B90" s="541"/>
      <c r="C90" s="541"/>
      <c r="D90" s="276"/>
      <c r="E90" s="183" t="s">
        <v>462</v>
      </c>
      <c r="F90" s="184">
        <f>SUM(F89,F86,F76)</f>
        <v>5958748</v>
      </c>
      <c r="G90" s="184">
        <f t="shared" ref="G90:H90" si="19">SUM(G89,G86,G76)</f>
        <v>13254485</v>
      </c>
      <c r="H90" s="184">
        <f t="shared" si="19"/>
        <v>11982173</v>
      </c>
      <c r="I90" s="184">
        <f>SUM(I89,I86,I76)</f>
        <v>25236658</v>
      </c>
      <c r="J90" s="184">
        <f>SUM(J89,J86,J76)</f>
        <v>25117943</v>
      </c>
      <c r="L90" s="165" t="e">
        <f>SUM(#REF!)</f>
        <v>#REF!</v>
      </c>
      <c r="M90" s="165" t="e">
        <f>SUM(#REF!)</f>
        <v>#REF!</v>
      </c>
      <c r="N90" s="165"/>
    </row>
    <row r="91" spans="1:15" x14ac:dyDescent="0.3">
      <c r="A91" s="158">
        <v>104</v>
      </c>
      <c r="B91" s="233"/>
      <c r="C91" s="160"/>
      <c r="D91" s="221"/>
      <c r="E91" s="243" t="s">
        <v>403</v>
      </c>
      <c r="F91" s="162"/>
      <c r="G91" s="162">
        <v>0</v>
      </c>
      <c r="H91" s="162">
        <f>I91-G91</f>
        <v>0</v>
      </c>
      <c r="I91" s="162">
        <v>0</v>
      </c>
      <c r="J91" s="162">
        <f>SUM(I91:I91)</f>
        <v>0</v>
      </c>
      <c r="L91" s="165" t="e">
        <f>SUM(#REF!)</f>
        <v>#REF!</v>
      </c>
      <c r="M91" s="165" t="e">
        <f>SUM(#REF!)</f>
        <v>#REF!</v>
      </c>
      <c r="N91" s="165"/>
    </row>
    <row r="92" spans="1:15" x14ac:dyDescent="0.3">
      <c r="A92" s="158"/>
      <c r="B92" s="233"/>
      <c r="C92" s="160">
        <v>1</v>
      </c>
      <c r="D92" s="221"/>
      <c r="E92" s="175" t="s">
        <v>263</v>
      </c>
      <c r="F92" s="162">
        <v>144125000</v>
      </c>
      <c r="G92" s="162">
        <v>131465000</v>
      </c>
      <c r="H92" s="162">
        <f>I92-G92</f>
        <v>0</v>
      </c>
      <c r="I92" s="162">
        <v>131465000</v>
      </c>
      <c r="J92" s="162">
        <v>121122025</v>
      </c>
      <c r="K92" s="165"/>
      <c r="L92" s="165" t="e">
        <f>SUM(#REF!)</f>
        <v>#REF!</v>
      </c>
      <c r="M92" s="165" t="e">
        <f>SUM(#REF!)</f>
        <v>#REF!</v>
      </c>
      <c r="N92" s="165"/>
    </row>
    <row r="93" spans="1:15" x14ac:dyDescent="0.3">
      <c r="A93" s="158"/>
      <c r="B93" s="233"/>
      <c r="C93" s="160">
        <v>2</v>
      </c>
      <c r="D93" s="221"/>
      <c r="E93" s="175" t="s">
        <v>213</v>
      </c>
      <c r="F93" s="162">
        <v>22000000</v>
      </c>
      <c r="G93" s="162">
        <v>22000000</v>
      </c>
      <c r="H93" s="162">
        <f>I93-G93</f>
        <v>0</v>
      </c>
      <c r="I93" s="162">
        <v>22000000</v>
      </c>
      <c r="J93" s="162">
        <v>17399325</v>
      </c>
      <c r="K93" s="165"/>
      <c r="L93" s="165" t="e">
        <f>SUM(#REF!)</f>
        <v>#REF!</v>
      </c>
      <c r="M93" s="165" t="e">
        <f>SUM(#REF!)</f>
        <v>#REF!</v>
      </c>
      <c r="N93" s="165"/>
    </row>
    <row r="94" spans="1:15" s="248" customFormat="1" x14ac:dyDescent="0.3">
      <c r="A94" s="244"/>
      <c r="B94" s="245"/>
      <c r="C94" s="245"/>
      <c r="D94" s="246"/>
      <c r="E94" s="247" t="s">
        <v>404</v>
      </c>
      <c r="F94" s="170">
        <f>SUM(F92:F93)</f>
        <v>166125000</v>
      </c>
      <c r="G94" s="170">
        <f t="shared" ref="G94:J94" si="20">SUM(G92:G93)</f>
        <v>153465000</v>
      </c>
      <c r="H94" s="170">
        <f t="shared" si="20"/>
        <v>0</v>
      </c>
      <c r="I94" s="170">
        <f t="shared" si="20"/>
        <v>153465000</v>
      </c>
      <c r="J94" s="170">
        <f t="shared" si="20"/>
        <v>138521350</v>
      </c>
      <c r="K94" s="249"/>
      <c r="L94" s="165" t="e">
        <f>SUM(#REF!)</f>
        <v>#REF!</v>
      </c>
      <c r="M94" s="165" t="e">
        <f>SUM(#REF!)</f>
        <v>#REF!</v>
      </c>
      <c r="N94" s="165"/>
    </row>
    <row r="95" spans="1:15" x14ac:dyDescent="0.3">
      <c r="A95" s="158">
        <v>201</v>
      </c>
      <c r="B95" s="233"/>
      <c r="C95" s="160"/>
      <c r="D95" s="221"/>
      <c r="E95" s="243" t="s">
        <v>161</v>
      </c>
      <c r="F95" s="162"/>
      <c r="G95" s="162">
        <v>0</v>
      </c>
      <c r="H95" s="162">
        <f t="shared" ref="H95:H101" si="21">I95-G95</f>
        <v>0</v>
      </c>
      <c r="I95" s="162">
        <v>0</v>
      </c>
      <c r="J95" s="162">
        <f>SUM(I95:I95)</f>
        <v>0</v>
      </c>
      <c r="L95" s="165" t="e">
        <f>SUM(#REF!)</f>
        <v>#REF!</v>
      </c>
      <c r="M95" s="165" t="e">
        <f>SUM(#REF!)</f>
        <v>#REF!</v>
      </c>
      <c r="N95" s="165"/>
    </row>
    <row r="96" spans="1:15" x14ac:dyDescent="0.3">
      <c r="A96" s="158"/>
      <c r="B96" s="233">
        <v>1</v>
      </c>
      <c r="C96" s="160"/>
      <c r="D96" s="221"/>
      <c r="E96" s="175" t="s">
        <v>432</v>
      </c>
      <c r="F96" s="162">
        <v>254912723</v>
      </c>
      <c r="G96" s="162">
        <v>254912723</v>
      </c>
      <c r="H96" s="162">
        <f t="shared" si="21"/>
        <v>589748</v>
      </c>
      <c r="I96" s="162">
        <v>255502471</v>
      </c>
      <c r="J96" s="162">
        <v>255502471</v>
      </c>
      <c r="L96" s="165" t="e">
        <f>SUM(#REF!)</f>
        <v>#REF!</v>
      </c>
      <c r="M96" s="165" t="e">
        <f>SUM(#REF!)</f>
        <v>#REF!</v>
      </c>
      <c r="N96" s="165"/>
    </row>
    <row r="97" spans="1:14" x14ac:dyDescent="0.3">
      <c r="A97" s="285"/>
      <c r="B97" s="286">
        <v>2</v>
      </c>
      <c r="C97" s="160"/>
      <c r="D97" s="219"/>
      <c r="E97" s="175" t="s">
        <v>433</v>
      </c>
      <c r="F97" s="162">
        <v>292911351</v>
      </c>
      <c r="G97" s="162">
        <v>296240768</v>
      </c>
      <c r="H97" s="162">
        <f t="shared" si="21"/>
        <v>-1028100</v>
      </c>
      <c r="I97" s="162">
        <v>295212668</v>
      </c>
      <c r="J97" s="162">
        <v>295212668</v>
      </c>
      <c r="L97" s="165" t="e">
        <f>SUM(#REF!)</f>
        <v>#REF!</v>
      </c>
      <c r="M97" s="165" t="e">
        <f>SUM(#REF!)</f>
        <v>#REF!</v>
      </c>
      <c r="N97" s="165"/>
    </row>
    <row r="98" spans="1:14" x14ac:dyDescent="0.3">
      <c r="A98" s="285"/>
      <c r="B98" s="286">
        <v>3</v>
      </c>
      <c r="C98" s="160"/>
      <c r="D98" s="219"/>
      <c r="E98" s="175" t="s">
        <v>434</v>
      </c>
      <c r="F98" s="162">
        <v>285158668</v>
      </c>
      <c r="G98" s="162">
        <v>316405093</v>
      </c>
      <c r="H98" s="162">
        <f t="shared" si="21"/>
        <v>14273607</v>
      </c>
      <c r="I98" s="162">
        <v>330678700</v>
      </c>
      <c r="J98" s="162">
        <v>330678700</v>
      </c>
      <c r="L98" s="165" t="e">
        <f>SUM(#REF!)</f>
        <v>#REF!</v>
      </c>
      <c r="M98" s="165" t="e">
        <f>SUM(#REF!)</f>
        <v>#REF!</v>
      </c>
      <c r="N98" s="165"/>
    </row>
    <row r="99" spans="1:14" x14ac:dyDescent="0.3">
      <c r="A99" s="285"/>
      <c r="B99" s="286">
        <v>4</v>
      </c>
      <c r="C99" s="160"/>
      <c r="D99" s="219"/>
      <c r="E99" s="175" t="s">
        <v>461</v>
      </c>
      <c r="F99" s="162">
        <v>19247880</v>
      </c>
      <c r="G99" s="162">
        <v>24900507</v>
      </c>
      <c r="H99" s="162">
        <f t="shared" si="21"/>
        <v>892812</v>
      </c>
      <c r="I99" s="162">
        <v>25793319</v>
      </c>
      <c r="J99" s="162">
        <v>25793319</v>
      </c>
      <c r="L99" s="165" t="e">
        <f>SUM(#REF!)</f>
        <v>#REF!</v>
      </c>
      <c r="M99" s="165" t="e">
        <f>SUM(#REF!)</f>
        <v>#REF!</v>
      </c>
      <c r="N99" s="165"/>
    </row>
    <row r="100" spans="1:14" x14ac:dyDescent="0.3">
      <c r="A100" s="285"/>
      <c r="B100" s="286">
        <v>5</v>
      </c>
      <c r="C100" s="160"/>
      <c r="D100" s="219"/>
      <c r="E100" s="192" t="s">
        <v>489</v>
      </c>
      <c r="F100" s="193">
        <v>0</v>
      </c>
      <c r="G100" s="193">
        <v>5375750</v>
      </c>
      <c r="H100" s="193">
        <f t="shared" si="21"/>
        <v>22704653</v>
      </c>
      <c r="I100" s="193">
        <v>28080403</v>
      </c>
      <c r="J100" s="193">
        <v>28080403</v>
      </c>
      <c r="L100" s="165" t="e">
        <f>SUM(#REF!)</f>
        <v>#REF!</v>
      </c>
      <c r="M100" s="165" t="e">
        <f>SUM(#REF!)</f>
        <v>#REF!</v>
      </c>
      <c r="N100" s="165"/>
    </row>
    <row r="101" spans="1:14" ht="16.5" customHeight="1" thickBot="1" x14ac:dyDescent="0.35">
      <c r="A101" s="285"/>
      <c r="B101" s="286">
        <v>6</v>
      </c>
      <c r="C101" s="160"/>
      <c r="D101" s="219"/>
      <c r="E101" s="192" t="s">
        <v>490</v>
      </c>
      <c r="F101" s="319"/>
      <c r="G101" s="319">
        <v>1160904</v>
      </c>
      <c r="H101" s="193">
        <f t="shared" si="21"/>
        <v>0</v>
      </c>
      <c r="I101" s="193">
        <v>1160904</v>
      </c>
      <c r="J101" s="193">
        <v>1160904</v>
      </c>
      <c r="L101" s="165" t="e">
        <f>SUM(#REF!)</f>
        <v>#REF!</v>
      </c>
      <c r="M101" s="165" t="e">
        <f>SUM(#REF!)</f>
        <v>#REF!</v>
      </c>
      <c r="N101" s="165"/>
    </row>
    <row r="102" spans="1:14" ht="16.2" thickBot="1" x14ac:dyDescent="0.35">
      <c r="A102" s="540"/>
      <c r="B102" s="541"/>
      <c r="C102" s="541"/>
      <c r="D102" s="276"/>
      <c r="E102" s="183" t="s">
        <v>435</v>
      </c>
      <c r="F102" s="184">
        <f>SUM(F96:F101)</f>
        <v>852230622</v>
      </c>
      <c r="G102" s="184">
        <f t="shared" ref="G102:J102" si="22">SUM(G96:G101)</f>
        <v>898995745</v>
      </c>
      <c r="H102" s="184">
        <f t="shared" si="22"/>
        <v>37432720</v>
      </c>
      <c r="I102" s="184">
        <f t="shared" si="22"/>
        <v>936428465</v>
      </c>
      <c r="J102" s="184">
        <f t="shared" si="22"/>
        <v>936428465</v>
      </c>
      <c r="L102" s="165" t="e">
        <f>SUM(#REF!)</f>
        <v>#REF!</v>
      </c>
      <c r="M102" s="165" t="e">
        <f>SUM(#REF!)</f>
        <v>#REF!</v>
      </c>
      <c r="N102" s="165"/>
    </row>
    <row r="103" spans="1:14" s="280" customFormat="1" ht="31.2" x14ac:dyDescent="0.3">
      <c r="A103" s="186">
        <v>206</v>
      </c>
      <c r="B103" s="277"/>
      <c r="C103" s="277"/>
      <c r="D103" s="278"/>
      <c r="E103" s="225" t="s">
        <v>250</v>
      </c>
      <c r="F103" s="279"/>
      <c r="G103" s="279">
        <v>0</v>
      </c>
      <c r="H103" s="279">
        <f t="shared" ref="H103:H131" si="23">I103-G103</f>
        <v>0</v>
      </c>
      <c r="I103" s="279">
        <v>0</v>
      </c>
      <c r="J103" s="279">
        <f>SUM(I103:I103)</f>
        <v>0</v>
      </c>
      <c r="L103" s="165" t="e">
        <f>SUM(#REF!)</f>
        <v>#REF!</v>
      </c>
      <c r="M103" s="165" t="e">
        <f>SUM(#REF!)</f>
        <v>#REF!</v>
      </c>
      <c r="N103" s="165"/>
    </row>
    <row r="104" spans="1:14" s="280" customFormat="1" ht="15.75" hidden="1" customHeight="1" x14ac:dyDescent="0.3">
      <c r="A104" s="281"/>
      <c r="B104" s="316">
        <v>1</v>
      </c>
      <c r="C104" s="227"/>
      <c r="D104" s="282"/>
      <c r="E104" s="203" t="s">
        <v>609</v>
      </c>
      <c r="F104" s="193"/>
      <c r="G104" s="193">
        <v>0</v>
      </c>
      <c r="H104" s="193">
        <f t="shared" si="23"/>
        <v>0</v>
      </c>
      <c r="I104" s="193">
        <v>0</v>
      </c>
      <c r="J104" s="193">
        <f>SUM(I104:I104)</f>
        <v>0</v>
      </c>
      <c r="L104" s="165" t="e">
        <f>SUM(#REF!)</f>
        <v>#REF!</v>
      </c>
      <c r="M104" s="165" t="e">
        <f>SUM(#REF!)</f>
        <v>#REF!</v>
      </c>
      <c r="N104" s="165"/>
    </row>
    <row r="105" spans="1:14" s="280" customFormat="1" ht="15.75" hidden="1" customHeight="1" x14ac:dyDescent="0.3">
      <c r="A105" s="281"/>
      <c r="B105" s="227"/>
      <c r="C105" s="227">
        <v>1</v>
      </c>
      <c r="D105" s="283"/>
      <c r="E105" s="175" t="s">
        <v>610</v>
      </c>
      <c r="F105" s="193"/>
      <c r="G105" s="193">
        <v>0</v>
      </c>
      <c r="H105" s="193">
        <f t="shared" si="23"/>
        <v>0</v>
      </c>
      <c r="I105" s="193">
        <v>0</v>
      </c>
      <c r="J105" s="193">
        <f>SUM(I105:I105)</f>
        <v>0</v>
      </c>
      <c r="L105" s="165" t="e">
        <f>SUM(#REF!)</f>
        <v>#REF!</v>
      </c>
      <c r="M105" s="165" t="e">
        <f>SUM(#REF!)</f>
        <v>#REF!</v>
      </c>
      <c r="N105" s="165"/>
    </row>
    <row r="106" spans="1:14" x14ac:dyDescent="0.3">
      <c r="A106" s="158"/>
      <c r="B106" s="233">
        <v>1</v>
      </c>
      <c r="C106" s="160"/>
      <c r="D106" s="221"/>
      <c r="E106" s="203" t="s">
        <v>436</v>
      </c>
      <c r="F106" s="162"/>
      <c r="G106" s="162">
        <v>0</v>
      </c>
      <c r="H106" s="162">
        <f t="shared" si="23"/>
        <v>0</v>
      </c>
      <c r="I106" s="162">
        <v>0</v>
      </c>
      <c r="J106" s="162">
        <f>SUM(I106:I106)</f>
        <v>0</v>
      </c>
      <c r="L106" s="165" t="e">
        <f>SUM(#REF!)</f>
        <v>#REF!</v>
      </c>
      <c r="M106" s="165" t="e">
        <f>SUM(#REF!)</f>
        <v>#REF!</v>
      </c>
      <c r="N106" s="165"/>
    </row>
    <row r="107" spans="1:14" x14ac:dyDescent="0.3">
      <c r="A107" s="158"/>
      <c r="B107" s="233"/>
      <c r="C107" s="160">
        <v>1</v>
      </c>
      <c r="D107" s="221"/>
      <c r="E107" s="265" t="s">
        <v>429</v>
      </c>
      <c r="F107" s="162">
        <v>1926000</v>
      </c>
      <c r="G107" s="162">
        <v>1926000</v>
      </c>
      <c r="H107" s="162">
        <f t="shared" si="23"/>
        <v>0</v>
      </c>
      <c r="I107" s="162">
        <v>1926000</v>
      </c>
      <c r="J107" s="162">
        <v>0</v>
      </c>
      <c r="L107" s="165" t="e">
        <f>SUM(#REF!)</f>
        <v>#REF!</v>
      </c>
      <c r="M107" s="165" t="e">
        <f>SUM(#REF!)</f>
        <v>#REF!</v>
      </c>
      <c r="N107" s="165"/>
    </row>
    <row r="108" spans="1:14" x14ac:dyDescent="0.3">
      <c r="A108" s="158"/>
      <c r="B108" s="233"/>
      <c r="C108" s="160">
        <v>2</v>
      </c>
      <c r="D108" s="221"/>
      <c r="E108" s="265" t="s">
        <v>430</v>
      </c>
      <c r="F108" s="162">
        <v>3710000</v>
      </c>
      <c r="G108" s="162">
        <v>3710000</v>
      </c>
      <c r="H108" s="162">
        <f t="shared" si="23"/>
        <v>0</v>
      </c>
      <c r="I108" s="162">
        <v>3710000</v>
      </c>
      <c r="J108" s="162">
        <v>3710000</v>
      </c>
      <c r="L108" s="165" t="e">
        <f>SUM(#REF!)</f>
        <v>#REF!</v>
      </c>
      <c r="M108" s="165" t="e">
        <f>SUM(#REF!)</f>
        <v>#REF!</v>
      </c>
      <c r="N108" s="165"/>
    </row>
    <row r="109" spans="1:14" x14ac:dyDescent="0.3">
      <c r="A109" s="158"/>
      <c r="B109" s="233"/>
      <c r="C109" s="160">
        <v>3</v>
      </c>
      <c r="D109" s="221"/>
      <c r="E109" s="265" t="s">
        <v>638</v>
      </c>
      <c r="F109" s="162">
        <v>3382000</v>
      </c>
      <c r="G109" s="162">
        <v>3382000</v>
      </c>
      <c r="H109" s="162">
        <f t="shared" si="23"/>
        <v>0</v>
      </c>
      <c r="I109" s="162">
        <v>3382000</v>
      </c>
      <c r="J109" s="162">
        <v>0</v>
      </c>
      <c r="L109" s="165" t="e">
        <f>SUM(#REF!)</f>
        <v>#REF!</v>
      </c>
      <c r="M109" s="165" t="e">
        <f>SUM(#REF!)</f>
        <v>#REF!</v>
      </c>
      <c r="N109" s="165"/>
    </row>
    <row r="110" spans="1:14" x14ac:dyDescent="0.3">
      <c r="A110" s="158"/>
      <c r="B110" s="233"/>
      <c r="C110" s="160">
        <v>4</v>
      </c>
      <c r="D110" s="221"/>
      <c r="E110" s="175" t="s">
        <v>431</v>
      </c>
      <c r="F110" s="162">
        <v>3723000</v>
      </c>
      <c r="G110" s="162">
        <v>3723000</v>
      </c>
      <c r="H110" s="162">
        <f t="shared" si="23"/>
        <v>0</v>
      </c>
      <c r="I110" s="162">
        <v>3723000</v>
      </c>
      <c r="J110" s="162">
        <v>3723000</v>
      </c>
      <c r="L110" s="165" t="e">
        <f>SUM(#REF!)</f>
        <v>#REF!</v>
      </c>
      <c r="M110" s="165" t="e">
        <f>SUM(#REF!)</f>
        <v>#REF!</v>
      </c>
      <c r="N110" s="165"/>
    </row>
    <row r="111" spans="1:14" x14ac:dyDescent="0.3">
      <c r="A111" s="158"/>
      <c r="B111" s="233">
        <v>2</v>
      </c>
      <c r="C111" s="160"/>
      <c r="D111" s="221"/>
      <c r="E111" s="203" t="s">
        <v>455</v>
      </c>
      <c r="F111" s="284"/>
      <c r="G111" s="284">
        <v>0</v>
      </c>
      <c r="H111" s="284">
        <f t="shared" si="23"/>
        <v>0</v>
      </c>
      <c r="I111" s="284">
        <v>0</v>
      </c>
      <c r="J111" s="284"/>
      <c r="L111" s="165" t="e">
        <f>SUM(#REF!)</f>
        <v>#REF!</v>
      </c>
      <c r="M111" s="165" t="e">
        <f>SUM(#REF!)</f>
        <v>#REF!</v>
      </c>
      <c r="N111" s="165"/>
    </row>
    <row r="112" spans="1:14" s="290" customFormat="1" x14ac:dyDescent="0.3">
      <c r="A112" s="311"/>
      <c r="B112" s="312"/>
      <c r="C112" s="313">
        <v>1</v>
      </c>
      <c r="D112" s="314"/>
      <c r="E112" s="315" t="s">
        <v>437</v>
      </c>
      <c r="F112" s="288">
        <v>8406000</v>
      </c>
      <c r="G112" s="288">
        <v>11273400</v>
      </c>
      <c r="H112" s="288">
        <f t="shared" si="23"/>
        <v>968700</v>
      </c>
      <c r="I112" s="288">
        <v>12242100</v>
      </c>
      <c r="J112" s="288">
        <v>12242100</v>
      </c>
      <c r="K112" s="289"/>
      <c r="L112" s="165" t="e">
        <f>SUM(#REF!)</f>
        <v>#REF!</v>
      </c>
      <c r="M112" s="165" t="e">
        <f>SUM(#REF!)</f>
        <v>#REF!</v>
      </c>
      <c r="N112" s="165"/>
    </row>
    <row r="113" spans="1:14" s="290" customFormat="1" x14ac:dyDescent="0.3">
      <c r="A113" s="350"/>
      <c r="B113" s="351"/>
      <c r="C113" s="352">
        <v>2</v>
      </c>
      <c r="D113" s="353"/>
      <c r="E113" s="315" t="s">
        <v>1238</v>
      </c>
      <c r="F113" s="288"/>
      <c r="G113" s="288">
        <v>11996600</v>
      </c>
      <c r="H113" s="288">
        <f t="shared" si="23"/>
        <v>1447700</v>
      </c>
      <c r="I113" s="288">
        <v>13444300</v>
      </c>
      <c r="J113" s="288">
        <v>14908100</v>
      </c>
      <c r="K113" s="289"/>
      <c r="L113" s="165" t="e">
        <f>SUM(#REF!)</f>
        <v>#REF!</v>
      </c>
      <c r="M113" s="165" t="e">
        <f>SUM(#REF!)</f>
        <v>#REF!</v>
      </c>
      <c r="N113" s="165">
        <f>SUM(J112:J113)</f>
        <v>27150200</v>
      </c>
    </row>
    <row r="114" spans="1:14" s="290" customFormat="1" x14ac:dyDescent="0.3">
      <c r="A114" s="350"/>
      <c r="B114" s="351">
        <v>3</v>
      </c>
      <c r="C114" s="352"/>
      <c r="D114" s="353"/>
      <c r="E114" s="354" t="s">
        <v>485</v>
      </c>
      <c r="F114" s="288"/>
      <c r="G114" s="288">
        <v>0</v>
      </c>
      <c r="H114" s="288">
        <f t="shared" si="23"/>
        <v>0</v>
      </c>
      <c r="I114" s="288">
        <v>0</v>
      </c>
      <c r="J114" s="288"/>
      <c r="K114" s="289"/>
      <c r="L114" s="165" t="e">
        <f>SUM(#REF!)</f>
        <v>#REF!</v>
      </c>
      <c r="M114" s="165" t="e">
        <f>SUM(#REF!)</f>
        <v>#REF!</v>
      </c>
      <c r="N114" s="165"/>
    </row>
    <row r="115" spans="1:14" s="290" customFormat="1" x14ac:dyDescent="0.3">
      <c r="A115" s="350"/>
      <c r="B115" s="351"/>
      <c r="C115" s="352">
        <v>1</v>
      </c>
      <c r="D115" s="353"/>
      <c r="E115" s="315" t="s">
        <v>611</v>
      </c>
      <c r="F115" s="288">
        <v>460000</v>
      </c>
      <c r="G115" s="288">
        <v>460000</v>
      </c>
      <c r="H115" s="288">
        <f t="shared" si="23"/>
        <v>2259000</v>
      </c>
      <c r="I115" s="288">
        <v>2719000</v>
      </c>
      <c r="J115" s="288">
        <v>2674185</v>
      </c>
      <c r="K115" s="289"/>
      <c r="L115" s="165" t="e">
        <f>SUM(#REF!)</f>
        <v>#REF!</v>
      </c>
      <c r="M115" s="165" t="e">
        <f>SUM(#REF!)</f>
        <v>#REF!</v>
      </c>
      <c r="N115" s="165"/>
    </row>
    <row r="116" spans="1:14" s="290" customFormat="1" ht="15.75" customHeight="1" x14ac:dyDescent="0.3">
      <c r="A116" s="350"/>
      <c r="B116" s="351">
        <v>4</v>
      </c>
      <c r="C116" s="352"/>
      <c r="D116" s="353"/>
      <c r="E116" s="354" t="s">
        <v>463</v>
      </c>
      <c r="F116" s="288"/>
      <c r="G116" s="288">
        <v>0</v>
      </c>
      <c r="H116" s="288">
        <f t="shared" si="23"/>
        <v>0</v>
      </c>
      <c r="I116" s="288">
        <v>0</v>
      </c>
      <c r="J116" s="288"/>
      <c r="K116" s="289"/>
      <c r="L116" s="165" t="e">
        <f>SUM(#REF!)</f>
        <v>#REF!</v>
      </c>
      <c r="M116" s="165" t="e">
        <f>SUM(#REF!)</f>
        <v>#REF!</v>
      </c>
      <c r="N116" s="165"/>
    </row>
    <row r="117" spans="1:14" s="290" customFormat="1" ht="15.75" customHeight="1" x14ac:dyDescent="0.3">
      <c r="A117" s="350"/>
      <c r="B117" s="351"/>
      <c r="C117" s="352">
        <v>1</v>
      </c>
      <c r="D117" s="353"/>
      <c r="E117" s="315" t="s">
        <v>1245</v>
      </c>
      <c r="F117" s="288">
        <v>0</v>
      </c>
      <c r="G117" s="288">
        <v>0</v>
      </c>
      <c r="H117" s="288">
        <f t="shared" si="23"/>
        <v>10471681</v>
      </c>
      <c r="I117" s="288">
        <v>10471681</v>
      </c>
      <c r="J117" s="288">
        <v>10471681</v>
      </c>
      <c r="K117" s="289"/>
      <c r="L117" s="165" t="e">
        <f>SUM(#REF!)</f>
        <v>#REF!</v>
      </c>
      <c r="M117" s="165" t="e">
        <f>SUM(#REF!)</f>
        <v>#REF!</v>
      </c>
      <c r="N117" s="165"/>
    </row>
    <row r="118" spans="1:14" s="290" customFormat="1" ht="15.75" customHeight="1" x14ac:dyDescent="0.3">
      <c r="A118" s="350"/>
      <c r="B118" s="351">
        <v>5</v>
      </c>
      <c r="C118" s="352"/>
      <c r="D118" s="353"/>
      <c r="E118" s="354" t="s">
        <v>1220</v>
      </c>
      <c r="F118" s="288"/>
      <c r="G118" s="288">
        <v>0</v>
      </c>
      <c r="H118" s="288">
        <f t="shared" si="23"/>
        <v>0</v>
      </c>
      <c r="I118" s="288">
        <v>0</v>
      </c>
      <c r="J118" s="288"/>
      <c r="K118" s="289"/>
      <c r="L118" s="165" t="e">
        <f>SUM(#REF!)</f>
        <v>#REF!</v>
      </c>
      <c r="M118" s="165" t="e">
        <f>SUM(#REF!)</f>
        <v>#REF!</v>
      </c>
      <c r="N118" s="165"/>
    </row>
    <row r="119" spans="1:14" s="290" customFormat="1" ht="15.75" customHeight="1" x14ac:dyDescent="0.3">
      <c r="A119" s="350"/>
      <c r="B119" s="351"/>
      <c r="C119" s="352">
        <v>1</v>
      </c>
      <c r="D119" s="353"/>
      <c r="E119" s="315" t="s">
        <v>1246</v>
      </c>
      <c r="F119" s="288">
        <v>0</v>
      </c>
      <c r="G119" s="288">
        <v>0</v>
      </c>
      <c r="H119" s="288">
        <f t="shared" si="23"/>
        <v>1000000</v>
      </c>
      <c r="I119" s="288">
        <v>1000000</v>
      </c>
      <c r="J119" s="288">
        <v>1000000</v>
      </c>
      <c r="K119" s="289"/>
      <c r="L119" s="165" t="e">
        <f>SUM(#REF!)</f>
        <v>#REF!</v>
      </c>
      <c r="M119" s="165" t="e">
        <f>SUM(#REF!)</f>
        <v>#REF!</v>
      </c>
      <c r="N119" s="165"/>
    </row>
    <row r="120" spans="1:14" s="248" customFormat="1" x14ac:dyDescent="0.3">
      <c r="A120" s="285"/>
      <c r="B120" s="286"/>
      <c r="C120" s="174">
        <v>1</v>
      </c>
      <c r="D120" s="219"/>
      <c r="E120" s="550" t="s">
        <v>1219</v>
      </c>
      <c r="F120" s="193"/>
      <c r="G120" s="193">
        <v>9320261</v>
      </c>
      <c r="H120" s="193">
        <f t="shared" si="23"/>
        <v>-9320261</v>
      </c>
      <c r="I120" s="193">
        <v>0</v>
      </c>
      <c r="J120" s="193">
        <v>6990196</v>
      </c>
      <c r="L120" s="165" t="e">
        <f>SUM(#REF!)</f>
        <v>#REF!</v>
      </c>
      <c r="M120" s="165" t="e">
        <f>SUM(#REF!)</f>
        <v>#REF!</v>
      </c>
      <c r="N120" s="165"/>
    </row>
    <row r="121" spans="1:14" s="290" customFormat="1" ht="15.75" customHeight="1" x14ac:dyDescent="0.3">
      <c r="A121" s="350"/>
      <c r="B121" s="351">
        <v>6</v>
      </c>
      <c r="C121" s="352"/>
      <c r="D121" s="353"/>
      <c r="E121" s="354" t="s">
        <v>1248</v>
      </c>
      <c r="F121" s="288"/>
      <c r="G121" s="288">
        <v>0</v>
      </c>
      <c r="H121" s="288">
        <f t="shared" ref="H121:H122" si="24">I121-G121</f>
        <v>0</v>
      </c>
      <c r="I121" s="288">
        <v>0</v>
      </c>
      <c r="J121" s="288"/>
      <c r="K121" s="289"/>
      <c r="L121" s="165" t="e">
        <f>SUM(#REF!)</f>
        <v>#REF!</v>
      </c>
      <c r="M121" s="165" t="e">
        <f>SUM(#REF!)</f>
        <v>#REF!</v>
      </c>
      <c r="N121" s="165"/>
    </row>
    <row r="122" spans="1:14" s="290" customFormat="1" ht="15.75" customHeight="1" x14ac:dyDescent="0.3">
      <c r="A122" s="350"/>
      <c r="B122" s="351"/>
      <c r="C122" s="352">
        <v>1</v>
      </c>
      <c r="D122" s="353"/>
      <c r="E122" s="315" t="s">
        <v>1249</v>
      </c>
      <c r="F122" s="288">
        <v>0</v>
      </c>
      <c r="G122" s="288">
        <v>0</v>
      </c>
      <c r="H122" s="288">
        <f t="shared" si="24"/>
        <v>0</v>
      </c>
      <c r="I122" s="288"/>
      <c r="J122" s="288">
        <v>366793</v>
      </c>
      <c r="K122" s="289"/>
      <c r="L122" s="165" t="e">
        <f>SUM(#REF!)</f>
        <v>#REF!</v>
      </c>
      <c r="M122" s="165" t="e">
        <f>SUM(#REF!)</f>
        <v>#REF!</v>
      </c>
      <c r="N122" s="165"/>
    </row>
    <row r="123" spans="1:14" s="248" customFormat="1" x14ac:dyDescent="0.3">
      <c r="A123" s="285"/>
      <c r="B123" s="286">
        <v>7</v>
      </c>
      <c r="C123" s="286"/>
      <c r="D123" s="291"/>
      <c r="E123" s="203" t="s">
        <v>438</v>
      </c>
      <c r="F123" s="190"/>
      <c r="G123" s="190">
        <v>0</v>
      </c>
      <c r="H123" s="190">
        <f t="shared" si="23"/>
        <v>0</v>
      </c>
      <c r="I123" s="190">
        <v>0</v>
      </c>
      <c r="J123" s="190"/>
      <c r="L123" s="165" t="e">
        <f>SUM(#REF!)</f>
        <v>#REF!</v>
      </c>
      <c r="M123" s="165" t="e">
        <f>SUM(#REF!)</f>
        <v>#REF!</v>
      </c>
      <c r="N123" s="165"/>
    </row>
    <row r="124" spans="1:14" s="248" customFormat="1" x14ac:dyDescent="0.3">
      <c r="A124" s="285"/>
      <c r="B124" s="286"/>
      <c r="C124" s="227">
        <v>1</v>
      </c>
      <c r="D124" s="291"/>
      <c r="E124" s="192" t="s">
        <v>559</v>
      </c>
      <c r="F124" s="193">
        <v>14013000</v>
      </c>
      <c r="G124" s="193">
        <v>16758852</v>
      </c>
      <c r="H124" s="193">
        <f t="shared" si="23"/>
        <v>3501125</v>
      </c>
      <c r="I124" s="193">
        <v>20259977</v>
      </c>
      <c r="J124" s="193">
        <v>20259977</v>
      </c>
      <c r="L124" s="165" t="e">
        <f>SUM(#REF!)</f>
        <v>#REF!</v>
      </c>
      <c r="M124" s="165" t="e">
        <f>SUM(#REF!)</f>
        <v>#REF!</v>
      </c>
      <c r="N124" s="165"/>
    </row>
    <row r="125" spans="1:14" s="248" customFormat="1" x14ac:dyDescent="0.3">
      <c r="A125" s="285"/>
      <c r="B125" s="286"/>
      <c r="C125" s="227">
        <v>2</v>
      </c>
      <c r="D125" s="291"/>
      <c r="E125" s="192" t="s">
        <v>1237</v>
      </c>
      <c r="F125" s="193"/>
      <c r="G125" s="193">
        <v>3402506</v>
      </c>
      <c r="H125" s="193">
        <f t="shared" si="23"/>
        <v>0</v>
      </c>
      <c r="I125" s="193">
        <v>3402506</v>
      </c>
      <c r="J125" s="193">
        <v>3402506</v>
      </c>
      <c r="L125" s="165" t="e">
        <f>SUM(#REF!)</f>
        <v>#REF!</v>
      </c>
      <c r="M125" s="165" t="e">
        <f>SUM(#REF!)</f>
        <v>#REF!</v>
      </c>
      <c r="N125" s="165"/>
    </row>
    <row r="126" spans="1:14" s="248" customFormat="1" x14ac:dyDescent="0.3">
      <c r="A126" s="285"/>
      <c r="B126" s="286">
        <v>8</v>
      </c>
      <c r="C126" s="227"/>
      <c r="D126" s="291"/>
      <c r="E126" s="203" t="s">
        <v>406</v>
      </c>
      <c r="F126" s="193"/>
      <c r="G126" s="193"/>
      <c r="H126" s="193"/>
      <c r="I126" s="193"/>
      <c r="J126" s="193"/>
      <c r="L126" s="165"/>
      <c r="M126" s="165"/>
      <c r="N126" s="165"/>
    </row>
    <row r="127" spans="1:14" s="248" customFormat="1" x14ac:dyDescent="0.3">
      <c r="A127" s="285"/>
      <c r="B127" s="286"/>
      <c r="C127" s="227">
        <v>1</v>
      </c>
      <c r="D127" s="291"/>
      <c r="E127" s="192" t="s">
        <v>1620</v>
      </c>
      <c r="F127" s="193"/>
      <c r="G127" s="193"/>
      <c r="H127" s="193"/>
      <c r="I127" s="193"/>
      <c r="J127" s="193">
        <v>120000</v>
      </c>
      <c r="L127" s="165"/>
      <c r="M127" s="165"/>
      <c r="N127" s="165"/>
    </row>
    <row r="128" spans="1:14" s="248" customFormat="1" x14ac:dyDescent="0.3">
      <c r="A128" s="285"/>
      <c r="B128" s="286">
        <v>9</v>
      </c>
      <c r="C128" s="227"/>
      <c r="D128" s="291"/>
      <c r="E128" s="203" t="s">
        <v>1621</v>
      </c>
      <c r="F128" s="193"/>
      <c r="G128" s="193"/>
      <c r="H128" s="193"/>
      <c r="I128" s="193"/>
      <c r="J128" s="193"/>
      <c r="L128" s="165"/>
      <c r="M128" s="165"/>
      <c r="N128" s="165"/>
    </row>
    <row r="129" spans="1:15" s="248" customFormat="1" x14ac:dyDescent="0.3">
      <c r="A129" s="285"/>
      <c r="B129" s="286"/>
      <c r="C129" s="227"/>
      <c r="D129" s="291"/>
      <c r="E129" s="192" t="s">
        <v>1622</v>
      </c>
      <c r="F129" s="193"/>
      <c r="G129" s="193"/>
      <c r="H129" s="193"/>
      <c r="I129" s="193"/>
      <c r="J129" s="193">
        <v>693693</v>
      </c>
      <c r="L129" s="165"/>
      <c r="M129" s="165"/>
      <c r="N129" s="165"/>
    </row>
    <row r="130" spans="1:15" s="248" customFormat="1" ht="16.5" customHeight="1" x14ac:dyDescent="0.3">
      <c r="A130" s="285"/>
      <c r="B130" s="286">
        <v>10</v>
      </c>
      <c r="C130" s="174"/>
      <c r="D130" s="219"/>
      <c r="E130" s="204" t="s">
        <v>1243</v>
      </c>
      <c r="F130" s="193"/>
      <c r="G130" s="193">
        <v>0</v>
      </c>
      <c r="H130" s="193">
        <f t="shared" si="23"/>
        <v>0</v>
      </c>
      <c r="I130" s="193">
        <v>0</v>
      </c>
      <c r="J130" s="193">
        <f>SUM(I130:I130)</f>
        <v>0</v>
      </c>
      <c r="L130" s="165" t="e">
        <f>SUM(#REF!)</f>
        <v>#REF!</v>
      </c>
      <c r="M130" s="165" t="e">
        <f>SUM(#REF!)</f>
        <v>#REF!</v>
      </c>
      <c r="N130" s="165"/>
    </row>
    <row r="131" spans="1:15" s="248" customFormat="1" ht="16.5" customHeight="1" thickBot="1" x14ac:dyDescent="0.35">
      <c r="A131" s="285"/>
      <c r="B131" s="286"/>
      <c r="C131" s="174">
        <v>1</v>
      </c>
      <c r="D131" s="219"/>
      <c r="E131" s="192" t="s">
        <v>1247</v>
      </c>
      <c r="F131" s="193">
        <v>0</v>
      </c>
      <c r="G131" s="193">
        <v>0</v>
      </c>
      <c r="H131" s="193">
        <f t="shared" si="23"/>
        <v>0</v>
      </c>
      <c r="I131" s="193">
        <v>0</v>
      </c>
      <c r="J131" s="193">
        <v>7497186</v>
      </c>
      <c r="L131" s="165" t="e">
        <f>SUM(#REF!)</f>
        <v>#REF!</v>
      </c>
      <c r="M131" s="165" t="e">
        <f>SUM(#REF!)</f>
        <v>#REF!</v>
      </c>
      <c r="N131" s="165"/>
    </row>
    <row r="132" spans="1:15" s="248" customFormat="1" ht="16.2" thickBot="1" x14ac:dyDescent="0.35">
      <c r="A132" s="540"/>
      <c r="B132" s="541"/>
      <c r="C132" s="541"/>
      <c r="D132" s="276"/>
      <c r="E132" s="183" t="s">
        <v>561</v>
      </c>
      <c r="F132" s="184">
        <f>SUM(F104:F131)</f>
        <v>35620000</v>
      </c>
      <c r="G132" s="184">
        <f t="shared" ref="G132:I132" si="25">SUM(G104:G131)</f>
        <v>65952619</v>
      </c>
      <c r="H132" s="184">
        <f t="shared" si="25"/>
        <v>10327945</v>
      </c>
      <c r="I132" s="184">
        <f t="shared" si="25"/>
        <v>76280564</v>
      </c>
      <c r="J132" s="184">
        <f>SUM(J104:J131)</f>
        <v>88059417</v>
      </c>
      <c r="L132" s="165" t="e">
        <f>SUM(#REF!)</f>
        <v>#REF!</v>
      </c>
      <c r="M132" s="165" t="e">
        <f>SUM(#REF!)</f>
        <v>#REF!</v>
      </c>
      <c r="N132" s="165">
        <v>88059417</v>
      </c>
      <c r="O132" s="249">
        <f>N132-J132</f>
        <v>0</v>
      </c>
    </row>
    <row r="133" spans="1:15" s="248" customFormat="1" x14ac:dyDescent="0.3">
      <c r="A133" s="285">
        <v>221</v>
      </c>
      <c r="B133" s="286"/>
      <c r="C133" s="286"/>
      <c r="D133" s="291"/>
      <c r="E133" s="243" t="s">
        <v>612</v>
      </c>
      <c r="F133" s="190"/>
      <c r="G133" s="190">
        <v>0</v>
      </c>
      <c r="H133" s="190">
        <f>I133-G133</f>
        <v>0</v>
      </c>
      <c r="I133" s="190">
        <v>0</v>
      </c>
      <c r="J133" s="190">
        <f>SUM(I133:I133)</f>
        <v>0</v>
      </c>
      <c r="L133" s="165" t="e">
        <f>SUM(#REF!)</f>
        <v>#REF!</v>
      </c>
      <c r="M133" s="165" t="e">
        <f>SUM(#REF!)</f>
        <v>#REF!</v>
      </c>
      <c r="N133" s="165"/>
    </row>
    <row r="134" spans="1:15" s="248" customFormat="1" x14ac:dyDescent="0.3">
      <c r="A134" s="285"/>
      <c r="B134" s="286">
        <v>1</v>
      </c>
      <c r="C134" s="174"/>
      <c r="D134" s="219"/>
      <c r="E134" s="203" t="s">
        <v>616</v>
      </c>
      <c r="F134" s="193"/>
      <c r="G134" s="193">
        <v>0</v>
      </c>
      <c r="H134" s="193">
        <f>I134-G134</f>
        <v>0</v>
      </c>
      <c r="I134" s="193">
        <v>0</v>
      </c>
      <c r="J134" s="193">
        <f>SUM(I134:I134)</f>
        <v>0</v>
      </c>
      <c r="L134" s="165" t="e">
        <f>SUM(#REF!)</f>
        <v>#REF!</v>
      </c>
      <c r="M134" s="165" t="e">
        <f>SUM(#REF!)</f>
        <v>#REF!</v>
      </c>
      <c r="N134" s="165"/>
    </row>
    <row r="135" spans="1:15" s="248" customFormat="1" x14ac:dyDescent="0.3">
      <c r="A135" s="285"/>
      <c r="B135" s="286"/>
      <c r="C135" s="174">
        <v>1</v>
      </c>
      <c r="D135" s="219"/>
      <c r="E135" s="318" t="s">
        <v>633</v>
      </c>
      <c r="F135" s="193">
        <v>29999999</v>
      </c>
      <c r="G135" s="193">
        <v>29999999</v>
      </c>
      <c r="H135" s="193">
        <f>I135-G135</f>
        <v>0</v>
      </c>
      <c r="I135" s="193">
        <v>29999999</v>
      </c>
      <c r="J135" s="193">
        <v>29999999</v>
      </c>
      <c r="L135" s="165" t="e">
        <f>SUM(#REF!)</f>
        <v>#REF!</v>
      </c>
      <c r="M135" s="165" t="e">
        <f>SUM(#REF!)</f>
        <v>#REF!</v>
      </c>
      <c r="N135" s="165"/>
    </row>
    <row r="136" spans="1:15" s="248" customFormat="1" ht="16.2" thickBot="1" x14ac:dyDescent="0.35">
      <c r="A136" s="285"/>
      <c r="B136" s="286"/>
      <c r="C136" s="174">
        <v>2</v>
      </c>
      <c r="D136" s="219"/>
      <c r="E136" s="318" t="s">
        <v>1221</v>
      </c>
      <c r="F136" s="193">
        <v>0</v>
      </c>
      <c r="G136" s="193">
        <v>536000</v>
      </c>
      <c r="H136" s="193">
        <f>I136-G136</f>
        <v>0</v>
      </c>
      <c r="I136" s="193">
        <v>536000</v>
      </c>
      <c r="J136" s="193">
        <v>536000</v>
      </c>
      <c r="L136" s="165" t="e">
        <f>SUM(#REF!)</f>
        <v>#REF!</v>
      </c>
      <c r="M136" s="165" t="e">
        <f>SUM(#REF!)</f>
        <v>#REF!</v>
      </c>
      <c r="N136" s="165"/>
    </row>
    <row r="137" spans="1:15" s="248" customFormat="1" ht="16.2" thickBot="1" x14ac:dyDescent="0.35">
      <c r="A137" s="540"/>
      <c r="B137" s="541"/>
      <c r="C137" s="541"/>
      <c r="D137" s="276"/>
      <c r="E137" s="183" t="s">
        <v>613</v>
      </c>
      <c r="F137" s="184">
        <f>SUM(F135:F136)</f>
        <v>29999999</v>
      </c>
      <c r="G137" s="184">
        <f t="shared" ref="G137:J137" si="26">SUM(G135:G136)</f>
        <v>30535999</v>
      </c>
      <c r="H137" s="184">
        <f t="shared" si="26"/>
        <v>0</v>
      </c>
      <c r="I137" s="184">
        <f t="shared" si="26"/>
        <v>30535999</v>
      </c>
      <c r="J137" s="184">
        <f t="shared" si="26"/>
        <v>30535999</v>
      </c>
      <c r="L137" s="165" t="e">
        <f>SUM(#REF!)</f>
        <v>#REF!</v>
      </c>
      <c r="M137" s="165" t="e">
        <f>SUM(#REF!)</f>
        <v>#REF!</v>
      </c>
      <c r="N137" s="165"/>
    </row>
    <row r="138" spans="1:15" s="248" customFormat="1" ht="31.2" x14ac:dyDescent="0.3">
      <c r="A138" s="285">
        <v>225</v>
      </c>
      <c r="B138" s="286"/>
      <c r="C138" s="286"/>
      <c r="D138" s="291"/>
      <c r="E138" s="243" t="s">
        <v>251</v>
      </c>
      <c r="F138" s="190"/>
      <c r="G138" s="190">
        <v>0</v>
      </c>
      <c r="H138" s="190">
        <f t="shared" ref="H138:H145" si="27">I138-G138</f>
        <v>0</v>
      </c>
      <c r="I138" s="190">
        <v>0</v>
      </c>
      <c r="J138" s="190">
        <f>SUM(I138:I138)</f>
        <v>0</v>
      </c>
      <c r="L138" s="165" t="e">
        <f>SUM(#REF!)</f>
        <v>#REF!</v>
      </c>
      <c r="M138" s="165" t="e">
        <f>SUM(#REF!)</f>
        <v>#REF!</v>
      </c>
      <c r="N138" s="165"/>
    </row>
    <row r="139" spans="1:15" s="248" customFormat="1" x14ac:dyDescent="0.3">
      <c r="A139" s="285"/>
      <c r="B139" s="286">
        <v>1</v>
      </c>
      <c r="C139" s="174"/>
      <c r="D139" s="219"/>
      <c r="E139" s="204" t="s">
        <v>439</v>
      </c>
      <c r="F139" s="193"/>
      <c r="G139" s="193">
        <v>0</v>
      </c>
      <c r="H139" s="193">
        <f t="shared" si="27"/>
        <v>0</v>
      </c>
      <c r="I139" s="193">
        <v>0</v>
      </c>
      <c r="J139" s="193">
        <f>SUM(I139:I139)</f>
        <v>0</v>
      </c>
      <c r="L139" s="165" t="e">
        <f>SUM(#REF!)</f>
        <v>#REF!</v>
      </c>
      <c r="M139" s="165" t="e">
        <f>SUM(#REF!)</f>
        <v>#REF!</v>
      </c>
      <c r="N139" s="165"/>
    </row>
    <row r="140" spans="1:15" s="248" customFormat="1" x14ac:dyDescent="0.3">
      <c r="A140" s="285"/>
      <c r="B140" s="286"/>
      <c r="C140" s="174">
        <v>1</v>
      </c>
      <c r="D140" s="219"/>
      <c r="E140" s="318" t="s">
        <v>634</v>
      </c>
      <c r="F140" s="193">
        <v>1610195000</v>
      </c>
      <c r="G140" s="193">
        <v>1610195000</v>
      </c>
      <c r="H140" s="193">
        <f t="shared" si="27"/>
        <v>0</v>
      </c>
      <c r="I140" s="193">
        <v>1610195000</v>
      </c>
      <c r="J140" s="193">
        <v>987738445</v>
      </c>
      <c r="L140" s="165" t="e">
        <f>SUM(#REF!)</f>
        <v>#REF!</v>
      </c>
      <c r="M140" s="165" t="e">
        <f>SUM(#REF!)</f>
        <v>#REF!</v>
      </c>
      <c r="N140" s="165"/>
    </row>
    <row r="141" spans="1:15" s="248" customFormat="1" x14ac:dyDescent="0.3">
      <c r="A141" s="285"/>
      <c r="B141" s="286"/>
      <c r="C141" s="174">
        <v>2</v>
      </c>
      <c r="D141" s="219"/>
      <c r="E141" s="317" t="s">
        <v>636</v>
      </c>
      <c r="F141" s="193">
        <v>4855000</v>
      </c>
      <c r="G141" s="193">
        <v>4855000</v>
      </c>
      <c r="H141" s="193">
        <f t="shared" si="27"/>
        <v>0</v>
      </c>
      <c r="I141" s="193">
        <v>4855000</v>
      </c>
      <c r="J141" s="193">
        <v>0</v>
      </c>
      <c r="L141" s="165" t="e">
        <f>SUM(#REF!)</f>
        <v>#REF!</v>
      </c>
      <c r="M141" s="165" t="e">
        <f>SUM(#REF!)</f>
        <v>#REF!</v>
      </c>
      <c r="N141" s="165"/>
    </row>
    <row r="142" spans="1:15" s="248" customFormat="1" x14ac:dyDescent="0.3">
      <c r="A142" s="285"/>
      <c r="B142" s="286"/>
      <c r="C142" s="174">
        <v>3</v>
      </c>
      <c r="D142" s="219"/>
      <c r="E142" s="317" t="s">
        <v>635</v>
      </c>
      <c r="F142" s="193">
        <v>12077000</v>
      </c>
      <c r="G142" s="193">
        <v>12077000</v>
      </c>
      <c r="H142" s="193">
        <f t="shared" si="27"/>
        <v>0</v>
      </c>
      <c r="I142" s="193">
        <v>12077000</v>
      </c>
      <c r="J142" s="193">
        <v>12076967</v>
      </c>
      <c r="L142" s="165" t="e">
        <f>SUM(#REF!)</f>
        <v>#REF!</v>
      </c>
      <c r="M142" s="165" t="e">
        <f>SUM(#REF!)</f>
        <v>#REF!</v>
      </c>
      <c r="N142" s="165"/>
    </row>
    <row r="143" spans="1:15" s="248" customFormat="1" x14ac:dyDescent="0.3">
      <c r="A143" s="285"/>
      <c r="B143" s="286"/>
      <c r="C143" s="174">
        <v>4</v>
      </c>
      <c r="D143" s="219"/>
      <c r="E143" s="545" t="s">
        <v>637</v>
      </c>
      <c r="F143" s="193">
        <v>306751000</v>
      </c>
      <c r="G143" s="193">
        <v>306751000</v>
      </c>
      <c r="H143" s="193">
        <f t="shared" si="27"/>
        <v>0</v>
      </c>
      <c r="I143" s="193">
        <v>306751000</v>
      </c>
      <c r="J143" s="193">
        <v>0</v>
      </c>
      <c r="L143" s="165" t="e">
        <f>SUM(#REF!)</f>
        <v>#REF!</v>
      </c>
      <c r="M143" s="165" t="e">
        <f>SUM(#REF!)</f>
        <v>#REF!</v>
      </c>
      <c r="N143" s="165"/>
    </row>
    <row r="144" spans="1:15" s="248" customFormat="1" x14ac:dyDescent="0.3">
      <c r="A144" s="285"/>
      <c r="B144" s="286">
        <v>2</v>
      </c>
      <c r="C144" s="174"/>
      <c r="D144" s="219"/>
      <c r="E144" s="545" t="s">
        <v>1220</v>
      </c>
      <c r="F144" s="193"/>
      <c r="G144" s="193">
        <v>0</v>
      </c>
      <c r="H144" s="193">
        <f t="shared" si="27"/>
        <v>0</v>
      </c>
      <c r="I144" s="193">
        <v>0</v>
      </c>
      <c r="J144" s="193"/>
      <c r="L144" s="165" t="e">
        <f>SUM(#REF!)</f>
        <v>#REF!</v>
      </c>
      <c r="M144" s="165" t="e">
        <f>SUM(#REF!)</f>
        <v>#REF!</v>
      </c>
      <c r="N144" s="165"/>
    </row>
    <row r="145" spans="1:14" s="248" customFormat="1" ht="16.2" thickBot="1" x14ac:dyDescent="0.35">
      <c r="A145" s="285"/>
      <c r="B145" s="286"/>
      <c r="C145" s="174">
        <v>1</v>
      </c>
      <c r="D145" s="219"/>
      <c r="E145" s="545" t="s">
        <v>1219</v>
      </c>
      <c r="F145" s="193"/>
      <c r="G145" s="193">
        <v>9320261</v>
      </c>
      <c r="H145" s="193">
        <f t="shared" si="27"/>
        <v>0</v>
      </c>
      <c r="I145" s="193">
        <v>9320261</v>
      </c>
      <c r="J145" s="193">
        <v>0</v>
      </c>
      <c r="L145" s="165" t="e">
        <f>SUM(#REF!)</f>
        <v>#REF!</v>
      </c>
      <c r="M145" s="165" t="e">
        <f>SUM(#REF!)</f>
        <v>#REF!</v>
      </c>
      <c r="N145" s="165"/>
    </row>
    <row r="146" spans="1:14" s="248" customFormat="1" ht="16.2" thickBot="1" x14ac:dyDescent="0.35">
      <c r="A146" s="540"/>
      <c r="B146" s="541"/>
      <c r="C146" s="541"/>
      <c r="D146" s="276"/>
      <c r="E146" s="183" t="s">
        <v>458</v>
      </c>
      <c r="F146" s="184">
        <f>SUM(F140:F145)</f>
        <v>1933878000</v>
      </c>
      <c r="G146" s="184">
        <f>SUM(G140:G145)</f>
        <v>1943198261</v>
      </c>
      <c r="H146" s="184">
        <f>SUM(H140:H145)</f>
        <v>0</v>
      </c>
      <c r="I146" s="184">
        <f>SUM(I140:I145)</f>
        <v>1943198261</v>
      </c>
      <c r="J146" s="184">
        <f>SUM(J140:J145)</f>
        <v>999815412</v>
      </c>
      <c r="L146" s="165" t="e">
        <f>SUM(#REF!)</f>
        <v>#REF!</v>
      </c>
      <c r="M146" s="165" t="e">
        <f>SUM(#REF!)</f>
        <v>#REF!</v>
      </c>
      <c r="N146" s="165"/>
    </row>
    <row r="147" spans="1:14" s="248" customFormat="1" x14ac:dyDescent="0.3">
      <c r="A147" s="285">
        <v>241</v>
      </c>
      <c r="B147" s="287"/>
      <c r="C147" s="287"/>
      <c r="D147" s="292"/>
      <c r="E147" s="225" t="s">
        <v>165</v>
      </c>
      <c r="F147" s="188"/>
      <c r="G147" s="188">
        <v>0</v>
      </c>
      <c r="H147" s="188">
        <f t="shared" ref="H147:H154" si="28">I147-G147</f>
        <v>0</v>
      </c>
      <c r="I147" s="188">
        <v>0</v>
      </c>
      <c r="J147" s="188">
        <f>SUM(I147:I147)</f>
        <v>0</v>
      </c>
      <c r="L147" s="165" t="e">
        <f>SUM(#REF!)</f>
        <v>#REF!</v>
      </c>
      <c r="M147" s="165" t="e">
        <f>SUM(#REF!)</f>
        <v>#REF!</v>
      </c>
      <c r="N147" s="165"/>
    </row>
    <row r="148" spans="1:14" s="248" customFormat="1" x14ac:dyDescent="0.3">
      <c r="A148" s="285"/>
      <c r="B148" s="286"/>
      <c r="C148" s="286">
        <v>1</v>
      </c>
      <c r="D148" s="275"/>
      <c r="E148" s="192" t="s">
        <v>494</v>
      </c>
      <c r="F148" s="193">
        <v>56000000</v>
      </c>
      <c r="G148" s="193">
        <v>56000000</v>
      </c>
      <c r="H148" s="193">
        <f t="shared" si="28"/>
        <v>0</v>
      </c>
      <c r="I148" s="193">
        <v>56000000</v>
      </c>
      <c r="J148" s="193">
        <v>56915145</v>
      </c>
      <c r="L148" s="165" t="e">
        <f>SUM(#REF!)</f>
        <v>#REF!</v>
      </c>
      <c r="M148" s="165" t="e">
        <f>SUM(#REF!)</f>
        <v>#REF!</v>
      </c>
      <c r="N148" s="165"/>
    </row>
    <row r="149" spans="1:14" s="248" customFormat="1" x14ac:dyDescent="0.3">
      <c r="A149" s="285"/>
      <c r="B149" s="286"/>
      <c r="C149" s="286">
        <v>2</v>
      </c>
      <c r="D149" s="275"/>
      <c r="E149" s="192" t="s">
        <v>534</v>
      </c>
      <c r="F149" s="193">
        <v>0</v>
      </c>
      <c r="G149" s="193">
        <v>0</v>
      </c>
      <c r="H149" s="193">
        <f t="shared" si="28"/>
        <v>0</v>
      </c>
      <c r="I149" s="193">
        <v>0</v>
      </c>
      <c r="J149" s="193">
        <v>71905</v>
      </c>
      <c r="L149" s="165" t="e">
        <f>SUM(#REF!)</f>
        <v>#REF!</v>
      </c>
      <c r="M149" s="165" t="e">
        <f>SUM(#REF!)</f>
        <v>#REF!</v>
      </c>
      <c r="N149" s="165"/>
    </row>
    <row r="150" spans="1:14" s="248" customFormat="1" x14ac:dyDescent="0.3">
      <c r="A150" s="285"/>
      <c r="B150" s="286"/>
      <c r="C150" s="286">
        <v>3</v>
      </c>
      <c r="D150" s="275"/>
      <c r="E150" s="192" t="s">
        <v>495</v>
      </c>
      <c r="F150" s="193">
        <v>480499999.5999999</v>
      </c>
      <c r="G150" s="193">
        <v>543499999.5999999</v>
      </c>
      <c r="H150" s="193">
        <f t="shared" si="28"/>
        <v>0</v>
      </c>
      <c r="I150" s="193">
        <v>543499999.5999999</v>
      </c>
      <c r="J150" s="193">
        <v>610089962</v>
      </c>
      <c r="L150" s="165" t="e">
        <f>SUM(#REF!)</f>
        <v>#REF!</v>
      </c>
      <c r="M150" s="165">
        <v>54420000</v>
      </c>
      <c r="N150" s="165">
        <v>8580000</v>
      </c>
    </row>
    <row r="151" spans="1:14" s="248" customFormat="1" x14ac:dyDescent="0.3">
      <c r="A151" s="285"/>
      <c r="B151" s="286"/>
      <c r="C151" s="286">
        <v>4</v>
      </c>
      <c r="D151" s="275"/>
      <c r="E151" s="192" t="s">
        <v>496</v>
      </c>
      <c r="F151" s="193">
        <v>0</v>
      </c>
      <c r="G151" s="193">
        <v>0</v>
      </c>
      <c r="H151" s="193">
        <f t="shared" si="28"/>
        <v>0</v>
      </c>
      <c r="I151" s="193">
        <v>0</v>
      </c>
      <c r="J151" s="193"/>
      <c r="L151" s="165" t="e">
        <f>SUM(#REF!)</f>
        <v>#REF!</v>
      </c>
      <c r="M151" s="165" t="e">
        <f>SUM(#REF!)</f>
        <v>#REF!</v>
      </c>
      <c r="N151" s="165"/>
    </row>
    <row r="152" spans="1:14" s="248" customFormat="1" x14ac:dyDescent="0.3">
      <c r="A152" s="285"/>
      <c r="B152" s="286"/>
      <c r="C152" s="286">
        <v>5</v>
      </c>
      <c r="D152" s="275"/>
      <c r="E152" s="192" t="s">
        <v>497</v>
      </c>
      <c r="F152" s="193">
        <v>48500000</v>
      </c>
      <c r="G152" s="193">
        <v>48500000</v>
      </c>
      <c r="H152" s="193">
        <f t="shared" si="28"/>
        <v>0</v>
      </c>
      <c r="I152" s="193">
        <v>48500000</v>
      </c>
      <c r="J152" s="193">
        <v>49776886</v>
      </c>
      <c r="L152" s="165" t="e">
        <f>SUM(#REF!)</f>
        <v>#REF!</v>
      </c>
      <c r="M152" s="165" t="e">
        <f>SUM(#REF!)</f>
        <v>#REF!</v>
      </c>
      <c r="N152" s="165"/>
    </row>
    <row r="153" spans="1:14" s="248" customFormat="1" x14ac:dyDescent="0.3">
      <c r="A153" s="285"/>
      <c r="B153" s="286"/>
      <c r="C153" s="286">
        <v>6</v>
      </c>
      <c r="D153" s="275"/>
      <c r="E153" s="192" t="s">
        <v>498</v>
      </c>
      <c r="F153" s="193">
        <v>500000</v>
      </c>
      <c r="G153" s="193">
        <v>500000</v>
      </c>
      <c r="H153" s="193">
        <f t="shared" si="28"/>
        <v>0</v>
      </c>
      <c r="I153" s="193">
        <v>500000</v>
      </c>
      <c r="J153" s="193">
        <v>751524</v>
      </c>
      <c r="L153" s="165" t="e">
        <f>SUM(#REF!)</f>
        <v>#REF!</v>
      </c>
      <c r="M153" s="165" t="e">
        <f>SUM(#REF!)</f>
        <v>#REF!</v>
      </c>
      <c r="N153" s="165"/>
    </row>
    <row r="154" spans="1:14" s="248" customFormat="1" ht="16.2" thickBot="1" x14ac:dyDescent="0.35">
      <c r="A154" s="285"/>
      <c r="B154" s="286"/>
      <c r="C154" s="286">
        <v>7</v>
      </c>
      <c r="D154" s="275"/>
      <c r="E154" s="192" t="s">
        <v>493</v>
      </c>
      <c r="F154" s="193">
        <v>1300000</v>
      </c>
      <c r="G154" s="193">
        <v>1300000</v>
      </c>
      <c r="H154" s="193">
        <f t="shared" si="28"/>
        <v>0</v>
      </c>
      <c r="I154" s="193">
        <v>1300000</v>
      </c>
      <c r="J154" s="193">
        <v>1313659</v>
      </c>
      <c r="L154" s="165" t="e">
        <f>SUM(#REF!)</f>
        <v>#REF!</v>
      </c>
      <c r="M154" s="165" t="e">
        <f>SUM(#REF!)</f>
        <v>#REF!</v>
      </c>
      <c r="N154" s="165"/>
    </row>
    <row r="155" spans="1:14" s="248" customFormat="1" ht="16.2" thickBot="1" x14ac:dyDescent="0.35">
      <c r="A155" s="540"/>
      <c r="B155" s="541"/>
      <c r="C155" s="541"/>
      <c r="D155" s="276"/>
      <c r="E155" s="293" t="s">
        <v>459</v>
      </c>
      <c r="F155" s="184">
        <f>SUM(F148:F154)</f>
        <v>586799999.5999999</v>
      </c>
      <c r="G155" s="184">
        <f t="shared" ref="G155:I155" si="29">SUM(G148:G154)</f>
        <v>649799999.5999999</v>
      </c>
      <c r="H155" s="184">
        <f t="shared" si="29"/>
        <v>0</v>
      </c>
      <c r="I155" s="184">
        <f t="shared" si="29"/>
        <v>649799999.5999999</v>
      </c>
      <c r="J155" s="184">
        <f>SUM(J148:J154)</f>
        <v>718919081</v>
      </c>
      <c r="L155" s="165" t="e">
        <f>SUM(#REF!)</f>
        <v>#REF!</v>
      </c>
      <c r="M155" s="165" t="e">
        <f>SUM(#REF!)</f>
        <v>#REF!</v>
      </c>
      <c r="N155" s="165"/>
    </row>
    <row r="156" spans="1:14" ht="31.8" thickBot="1" x14ac:dyDescent="0.35">
      <c r="A156" s="296">
        <v>245</v>
      </c>
      <c r="B156" s="297"/>
      <c r="C156" s="202"/>
      <c r="D156" s="298"/>
      <c r="E156" s="299" t="s">
        <v>562</v>
      </c>
      <c r="F156" s="300"/>
      <c r="G156" s="300">
        <v>0</v>
      </c>
      <c r="H156" s="300">
        <f t="shared" ref="H156:H167" si="30">I156-G156</f>
        <v>0</v>
      </c>
      <c r="I156" s="300">
        <v>0</v>
      </c>
      <c r="J156" s="300">
        <v>400000</v>
      </c>
      <c r="L156" s="165" t="e">
        <f>SUM(#REF!)</f>
        <v>#REF!</v>
      </c>
      <c r="M156" s="165" t="e">
        <f>SUM(#REF!)</f>
        <v>#REF!</v>
      </c>
      <c r="N156" s="165"/>
    </row>
    <row r="157" spans="1:14" s="248" customFormat="1" ht="31.2" x14ac:dyDescent="0.3">
      <c r="A157" s="285">
        <v>246</v>
      </c>
      <c r="B157" s="286"/>
      <c r="C157" s="286"/>
      <c r="D157" s="291"/>
      <c r="E157" s="243" t="s">
        <v>1217</v>
      </c>
      <c r="F157" s="525"/>
      <c r="G157" s="525">
        <v>0</v>
      </c>
      <c r="H157" s="525">
        <f t="shared" si="30"/>
        <v>0</v>
      </c>
      <c r="I157" s="193">
        <v>0</v>
      </c>
      <c r="J157" s="536">
        <f>SUM(I157:I157)</f>
        <v>0</v>
      </c>
      <c r="L157" s="165" t="e">
        <f>SUM(#REF!)</f>
        <v>#REF!</v>
      </c>
      <c r="M157" s="165" t="e">
        <f>SUM(#REF!)</f>
        <v>#REF!</v>
      </c>
    </row>
    <row r="158" spans="1:14" s="248" customFormat="1" x14ac:dyDescent="0.3">
      <c r="A158" s="285"/>
      <c r="B158" s="286">
        <v>1</v>
      </c>
      <c r="C158" s="174"/>
      <c r="D158" s="219"/>
      <c r="E158" s="204" t="s">
        <v>1216</v>
      </c>
      <c r="F158" s="531"/>
      <c r="G158" s="531">
        <v>0</v>
      </c>
      <c r="H158" s="525">
        <f t="shared" si="30"/>
        <v>0</v>
      </c>
      <c r="I158" s="193">
        <v>0</v>
      </c>
      <c r="J158" s="528">
        <f>SUM(I158:I158)</f>
        <v>0</v>
      </c>
      <c r="L158" s="165" t="e">
        <f>SUM(#REF!)</f>
        <v>#REF!</v>
      </c>
      <c r="M158" s="165" t="e">
        <f>SUM(#REF!)</f>
        <v>#REF!</v>
      </c>
    </row>
    <row r="159" spans="1:14" s="248" customFormat="1" x14ac:dyDescent="0.3">
      <c r="A159" s="285"/>
      <c r="B159" s="286"/>
      <c r="C159" s="174">
        <v>1</v>
      </c>
      <c r="D159" s="219"/>
      <c r="E159" s="318" t="s">
        <v>1215</v>
      </c>
      <c r="F159" s="531">
        <v>0</v>
      </c>
      <c r="G159" s="531">
        <v>2000000</v>
      </c>
      <c r="H159" s="530">
        <f t="shared" si="30"/>
        <v>0</v>
      </c>
      <c r="I159" s="193">
        <v>2000000</v>
      </c>
      <c r="J159" s="529">
        <f>SUM(I159:I159)</f>
        <v>2000000</v>
      </c>
      <c r="L159" s="165" t="e">
        <f>SUM(#REF!)</f>
        <v>#REF!</v>
      </c>
      <c r="M159" s="165" t="e">
        <f>SUM(#REF!)</f>
        <v>#REF!</v>
      </c>
    </row>
    <row r="160" spans="1:14" s="290" customFormat="1" x14ac:dyDescent="0.3">
      <c r="A160" s="350"/>
      <c r="B160" s="351">
        <v>2</v>
      </c>
      <c r="C160" s="352"/>
      <c r="D160" s="353"/>
      <c r="E160" s="354" t="s">
        <v>439</v>
      </c>
      <c r="F160" s="527"/>
      <c r="G160" s="526">
        <v>0</v>
      </c>
      <c r="H160" s="525">
        <f t="shared" ref="H160" si="31">I160-G160</f>
        <v>0</v>
      </c>
      <c r="I160" s="193">
        <v>0</v>
      </c>
      <c r="J160" s="528">
        <f>SUM(I160:I160)</f>
        <v>0</v>
      </c>
      <c r="L160" s="165" t="e">
        <f>SUM(#REF!)</f>
        <v>#REF!</v>
      </c>
      <c r="M160" s="165" t="e">
        <f>SUM(#REF!)</f>
        <v>#REF!</v>
      </c>
    </row>
    <row r="161" spans="1:14" s="290" customFormat="1" x14ac:dyDescent="0.3">
      <c r="A161" s="350"/>
      <c r="B161" s="351"/>
      <c r="C161" s="352"/>
      <c r="D161" s="353"/>
      <c r="E161" s="315" t="s">
        <v>1214</v>
      </c>
      <c r="F161" s="527">
        <v>0</v>
      </c>
      <c r="G161" s="526">
        <v>4985761</v>
      </c>
      <c r="H161" s="531">
        <f>I161-G161</f>
        <v>377569</v>
      </c>
      <c r="I161" s="193">
        <v>5363330</v>
      </c>
      <c r="J161" s="982">
        <v>5363330</v>
      </c>
      <c r="L161" s="165" t="e">
        <f>SUM(#REF!)</f>
        <v>#REF!</v>
      </c>
      <c r="M161" s="165" t="e">
        <f>SUM(#REF!)</f>
        <v>#REF!</v>
      </c>
    </row>
    <row r="162" spans="1:14" s="290" customFormat="1" x14ac:dyDescent="0.3">
      <c r="A162" s="350"/>
      <c r="B162" s="351">
        <v>3</v>
      </c>
      <c r="C162" s="352"/>
      <c r="D162" s="353"/>
      <c r="E162" s="354" t="s">
        <v>1623</v>
      </c>
      <c r="F162" s="527"/>
      <c r="G162" s="526">
        <v>0</v>
      </c>
      <c r="H162" s="525">
        <f t="shared" si="30"/>
        <v>0</v>
      </c>
      <c r="I162" s="193">
        <v>0</v>
      </c>
      <c r="J162" s="528">
        <f>SUM(I162:I162)</f>
        <v>0</v>
      </c>
      <c r="L162" s="165" t="e">
        <f>SUM(#REF!)</f>
        <v>#REF!</v>
      </c>
      <c r="M162" s="165" t="e">
        <f>SUM(#REF!)</f>
        <v>#REF!</v>
      </c>
    </row>
    <row r="163" spans="1:14" s="290" customFormat="1" ht="16.2" thickBot="1" x14ac:dyDescent="0.35">
      <c r="A163" s="350"/>
      <c r="B163" s="351"/>
      <c r="C163" s="352"/>
      <c r="D163" s="353"/>
      <c r="E163" s="315" t="s">
        <v>1624</v>
      </c>
      <c r="F163" s="527"/>
      <c r="G163" s="526"/>
      <c r="H163" s="531"/>
      <c r="I163" s="193"/>
      <c r="J163" s="546">
        <v>55640</v>
      </c>
      <c r="L163" s="165" t="e">
        <f>SUM(#REF!)</f>
        <v>#REF!</v>
      </c>
      <c r="M163" s="165" t="e">
        <f>SUM(#REF!)</f>
        <v>#REF!</v>
      </c>
    </row>
    <row r="164" spans="1:14" s="248" customFormat="1" ht="16.2" thickBot="1" x14ac:dyDescent="0.35">
      <c r="A164" s="540"/>
      <c r="B164" s="541"/>
      <c r="C164" s="541"/>
      <c r="D164" s="276"/>
      <c r="E164" s="183" t="s">
        <v>1213</v>
      </c>
      <c r="F164" s="524">
        <f>SUM(F159:F163)</f>
        <v>0</v>
      </c>
      <c r="G164" s="524">
        <f t="shared" ref="G164:J164" si="32">SUM(G159:G163)</f>
        <v>6985761</v>
      </c>
      <c r="H164" s="524">
        <f t="shared" si="32"/>
        <v>377569</v>
      </c>
      <c r="I164" s="524">
        <f t="shared" si="32"/>
        <v>7363330</v>
      </c>
      <c r="J164" s="524">
        <f t="shared" si="32"/>
        <v>7418970</v>
      </c>
      <c r="L164" s="165" t="e">
        <f>SUM(#REF!)</f>
        <v>#REF!</v>
      </c>
      <c r="M164" s="165" t="e">
        <f>SUM(#REF!)</f>
        <v>#REF!</v>
      </c>
    </row>
    <row r="165" spans="1:14" ht="31.8" thickBot="1" x14ac:dyDescent="0.35">
      <c r="A165" s="296">
        <v>253</v>
      </c>
      <c r="B165" s="297"/>
      <c r="C165" s="202"/>
      <c r="D165" s="298"/>
      <c r="E165" s="299" t="s">
        <v>1619</v>
      </c>
      <c r="F165" s="300"/>
      <c r="G165" s="300">
        <v>0</v>
      </c>
      <c r="H165" s="300">
        <v>24593</v>
      </c>
      <c r="I165" s="300">
        <v>0</v>
      </c>
      <c r="J165" s="300">
        <v>195172</v>
      </c>
      <c r="L165" s="165">
        <v>0</v>
      </c>
    </row>
    <row r="166" spans="1:14" s="248" customFormat="1" x14ac:dyDescent="0.3">
      <c r="A166" s="285">
        <v>254</v>
      </c>
      <c r="B166" s="286"/>
      <c r="C166" s="286"/>
      <c r="D166" s="291"/>
      <c r="E166" s="243" t="s">
        <v>514</v>
      </c>
      <c r="F166" s="190"/>
      <c r="G166" s="190"/>
      <c r="H166" s="190">
        <f t="shared" si="30"/>
        <v>0</v>
      </c>
      <c r="I166" s="190"/>
      <c r="K166" s="165">
        <v>0</v>
      </c>
      <c r="L166" s="165" t="e">
        <f>SUM(#REF!)</f>
        <v>#REF!</v>
      </c>
      <c r="M166" s="165" t="e">
        <f>SUM(#REF!)</f>
        <v>#REF!</v>
      </c>
    </row>
    <row r="167" spans="1:14" s="248" customFormat="1" x14ac:dyDescent="0.3">
      <c r="A167" s="285"/>
      <c r="B167" s="286">
        <v>1</v>
      </c>
      <c r="C167" s="174"/>
      <c r="D167" s="219"/>
      <c r="E167" s="204"/>
      <c r="F167" s="193"/>
      <c r="G167" s="193">
        <v>0</v>
      </c>
      <c r="H167" s="193">
        <f t="shared" si="30"/>
        <v>0</v>
      </c>
      <c r="I167" s="193">
        <v>0</v>
      </c>
      <c r="J167" s="529">
        <f>SUM(I167:I167)</f>
        <v>0</v>
      </c>
      <c r="K167" s="165">
        <v>0</v>
      </c>
      <c r="L167" s="165" t="e">
        <f>SUM(#REF!)</f>
        <v>#REF!</v>
      </c>
      <c r="M167" s="165" t="e">
        <f>SUM(#REF!)</f>
        <v>#REF!</v>
      </c>
    </row>
    <row r="168" spans="1:14" s="248" customFormat="1" ht="16.2" thickBot="1" x14ac:dyDescent="0.35">
      <c r="A168" s="285"/>
      <c r="B168" s="286"/>
      <c r="C168" s="174">
        <v>1</v>
      </c>
      <c r="D168" s="219"/>
      <c r="E168" s="192" t="s">
        <v>1218</v>
      </c>
      <c r="F168" s="193">
        <v>0</v>
      </c>
      <c r="G168" s="193">
        <v>4750480</v>
      </c>
      <c r="H168" s="193">
        <f t="shared" ref="H168" si="33">I168-G168</f>
        <v>0</v>
      </c>
      <c r="I168" s="193">
        <v>4750480</v>
      </c>
      <c r="J168" s="529">
        <v>4750480</v>
      </c>
      <c r="K168" s="165"/>
      <c r="L168" s="165"/>
      <c r="M168" s="165"/>
    </row>
    <row r="169" spans="1:14" s="248" customFormat="1" hidden="1" x14ac:dyDescent="0.3">
      <c r="A169" s="285"/>
      <c r="B169" s="286"/>
      <c r="C169" s="174"/>
      <c r="D169" s="219"/>
      <c r="E169" s="192"/>
      <c r="F169" s="193"/>
      <c r="G169" s="193"/>
      <c r="H169" s="193"/>
      <c r="I169" s="193"/>
      <c r="J169" s="529"/>
      <c r="K169" s="165"/>
      <c r="L169" s="165"/>
      <c r="M169" s="165"/>
    </row>
    <row r="170" spans="1:14" s="248" customFormat="1" ht="16.2" hidden="1" thickBot="1" x14ac:dyDescent="0.35">
      <c r="A170" s="285"/>
      <c r="B170" s="286"/>
      <c r="C170" s="174"/>
      <c r="D170" s="219"/>
      <c r="E170" s="192"/>
      <c r="F170" s="193"/>
      <c r="G170" s="193"/>
      <c r="H170" s="193"/>
      <c r="I170" s="193"/>
      <c r="J170" s="529"/>
      <c r="K170" s="165">
        <v>0</v>
      </c>
      <c r="L170" s="165" t="e">
        <f>SUM(#REF!)</f>
        <v>#REF!</v>
      </c>
      <c r="M170" s="165" t="e">
        <f>SUM(#REF!)</f>
        <v>#REF!</v>
      </c>
    </row>
    <row r="171" spans="1:14" s="248" customFormat="1" ht="16.2" thickBot="1" x14ac:dyDescent="0.35">
      <c r="A171" s="540"/>
      <c r="B171" s="541"/>
      <c r="C171" s="541"/>
      <c r="D171" s="276"/>
      <c r="E171" s="183" t="s">
        <v>1239</v>
      </c>
      <c r="F171" s="184">
        <f>SUM(F168:F170)</f>
        <v>0</v>
      </c>
      <c r="G171" s="184">
        <f t="shared" ref="G171:J171" si="34">SUM(G168:G170)</f>
        <v>4750480</v>
      </c>
      <c r="H171" s="184">
        <f t="shared" si="34"/>
        <v>0</v>
      </c>
      <c r="I171" s="184">
        <f t="shared" si="34"/>
        <v>4750480</v>
      </c>
      <c r="J171" s="184">
        <f t="shared" si="34"/>
        <v>4750480</v>
      </c>
      <c r="K171" s="165">
        <v>0</v>
      </c>
      <c r="L171" s="165" t="e">
        <f>SUM(#REF!)</f>
        <v>#REF!</v>
      </c>
      <c r="M171" s="165" t="e">
        <f>SUM(#REF!)</f>
        <v>#REF!</v>
      </c>
    </row>
    <row r="172" spans="1:14" s="248" customFormat="1" x14ac:dyDescent="0.3">
      <c r="A172" s="285">
        <v>260</v>
      </c>
      <c r="B172" s="286"/>
      <c r="C172" s="286"/>
      <c r="D172" s="291"/>
      <c r="E172" s="243" t="s">
        <v>456</v>
      </c>
      <c r="F172" s="190"/>
      <c r="G172" s="190">
        <v>0</v>
      </c>
      <c r="H172" s="190">
        <f>I172-G172</f>
        <v>0</v>
      </c>
      <c r="I172" s="190">
        <v>0</v>
      </c>
      <c r="J172" s="190">
        <f>SUM(I172:I172)</f>
        <v>0</v>
      </c>
      <c r="L172" s="165" t="e">
        <f>SUM(#REF!)</f>
        <v>#REF!</v>
      </c>
      <c r="M172" s="165" t="e">
        <f>SUM(#REF!)</f>
        <v>#REF!</v>
      </c>
      <c r="N172" s="165"/>
    </row>
    <row r="173" spans="1:14" x14ac:dyDescent="0.3">
      <c r="A173" s="173"/>
      <c r="B173" s="286">
        <v>1</v>
      </c>
      <c r="C173" s="174"/>
      <c r="D173" s="219"/>
      <c r="E173" s="175" t="s">
        <v>227</v>
      </c>
      <c r="F173" s="162"/>
      <c r="G173" s="162">
        <v>183000000</v>
      </c>
      <c r="H173" s="162">
        <f>I173-G173</f>
        <v>0</v>
      </c>
      <c r="I173" s="162">
        <v>183000000</v>
      </c>
      <c r="J173" s="162">
        <v>0</v>
      </c>
      <c r="L173" s="165" t="e">
        <f>SUM(#REF!)</f>
        <v>#REF!</v>
      </c>
      <c r="M173" s="165" t="e">
        <f>SUM(#REF!)</f>
        <v>#REF!</v>
      </c>
      <c r="N173" s="165"/>
    </row>
    <row r="174" spans="1:14" x14ac:dyDescent="0.3">
      <c r="A174" s="173"/>
      <c r="B174" s="286">
        <v>5</v>
      </c>
      <c r="C174" s="174"/>
      <c r="D174" s="219"/>
      <c r="E174" s="175" t="s">
        <v>113</v>
      </c>
      <c r="F174" s="162">
        <v>0</v>
      </c>
      <c r="G174" s="162"/>
      <c r="H174" s="162"/>
      <c r="I174" s="162">
        <v>0</v>
      </c>
      <c r="J174" s="162">
        <v>29967403</v>
      </c>
      <c r="L174" s="165"/>
      <c r="M174" s="165"/>
      <c r="N174" s="165"/>
    </row>
    <row r="175" spans="1:14" ht="16.2" thickBot="1" x14ac:dyDescent="0.35">
      <c r="A175" s="173"/>
      <c r="B175" s="286">
        <v>8</v>
      </c>
      <c r="C175" s="174"/>
      <c r="D175" s="219"/>
      <c r="E175" s="175" t="s">
        <v>108</v>
      </c>
      <c r="F175" s="162">
        <v>1699379053.9999998</v>
      </c>
      <c r="G175" s="162">
        <v>1699379053.9999998</v>
      </c>
      <c r="H175" s="162">
        <f>I175-G175</f>
        <v>0</v>
      </c>
      <c r="I175" s="162">
        <v>1699379053.9999998</v>
      </c>
      <c r="J175" s="162">
        <f>SUM(I175:I175)</f>
        <v>1699379053.9999998</v>
      </c>
      <c r="L175" s="165" t="e">
        <f>SUM(#REF!)</f>
        <v>#REF!</v>
      </c>
      <c r="M175" s="165" t="e">
        <f>SUM(#REF!)</f>
        <v>#REF!</v>
      </c>
      <c r="N175" s="165"/>
    </row>
    <row r="176" spans="1:14" s="248" customFormat="1" ht="16.2" thickBot="1" x14ac:dyDescent="0.35">
      <c r="A176" s="540"/>
      <c r="B176" s="294"/>
      <c r="C176" s="294"/>
      <c r="D176" s="295"/>
      <c r="E176" s="293" t="s">
        <v>460</v>
      </c>
      <c r="F176" s="184">
        <f>SUM(F173:F175)</f>
        <v>1699379053.9999998</v>
      </c>
      <c r="G176" s="184">
        <f t="shared" ref="G176:J176" si="35">SUM(G173:G175)</f>
        <v>1882379053.9999998</v>
      </c>
      <c r="H176" s="184">
        <f t="shared" si="35"/>
        <v>0</v>
      </c>
      <c r="I176" s="184">
        <f t="shared" si="35"/>
        <v>1882379053.9999998</v>
      </c>
      <c r="J176" s="184">
        <f t="shared" si="35"/>
        <v>1729346456.9999998</v>
      </c>
      <c r="L176" s="165" t="e">
        <f>SUM(#REF!)</f>
        <v>#REF!</v>
      </c>
      <c r="M176" s="165" t="e">
        <f>SUM(#REF!)</f>
        <v>#REF!</v>
      </c>
      <c r="N176" s="165"/>
    </row>
    <row r="177" spans="1:14" ht="16.2" thickBot="1" x14ac:dyDescent="0.35">
      <c r="A177" s="163"/>
      <c r="B177" s="163"/>
      <c r="C177" s="159"/>
      <c r="D177" s="301"/>
      <c r="E177" s="161"/>
      <c r="F177" s="302"/>
      <c r="G177" s="302"/>
      <c r="H177" s="302"/>
      <c r="I177" s="302"/>
      <c r="J177" s="302"/>
      <c r="L177" s="165" t="e">
        <f>SUM(#REF!)</f>
        <v>#REF!</v>
      </c>
      <c r="M177" s="165" t="e">
        <f>SUM(#REF!)</f>
        <v>#REF!</v>
      </c>
      <c r="N177" s="165"/>
    </row>
    <row r="178" spans="1:14" ht="16.2" thickBot="1" x14ac:dyDescent="0.35">
      <c r="A178" s="1202" t="s">
        <v>440</v>
      </c>
      <c r="B178" s="1203"/>
      <c r="C178" s="1203"/>
      <c r="D178" s="1203"/>
      <c r="E178" s="1204"/>
      <c r="F178" s="303">
        <f>SUM(F156,F176,F155,F146,F132,F102,F94,F90,F73,F137,F164,F171)</f>
        <v>5387925478.999999</v>
      </c>
      <c r="G178" s="303">
        <f>SUM(G156,G176,G155,G146,G132,G102,G94,G90,G73,G137,G164,G171)</f>
        <v>5753895856.5999994</v>
      </c>
      <c r="H178" s="303">
        <f>SUM(H156,H176,H155,H146,H132,H102,H94,H90,H73,H137,H164,H171)</f>
        <v>58733240</v>
      </c>
      <c r="I178" s="303">
        <f>SUM(I156,I176,I155,I146,I132,I102,I94,I90,I73,I137,I164,I171)</f>
        <v>5812629096.5999994</v>
      </c>
      <c r="J178" s="303">
        <f>SUM(J156,J176,J155,J146,J132,J102,J94,J90,J73,J137,J164,J171,J165)</f>
        <v>4785947608</v>
      </c>
      <c r="L178" s="165" t="e">
        <f>SUM(#REF!)</f>
        <v>#REF!</v>
      </c>
      <c r="M178" s="165">
        <v>59745000</v>
      </c>
      <c r="N178" s="165">
        <v>8580000</v>
      </c>
    </row>
    <row r="179" spans="1:14" x14ac:dyDescent="0.3">
      <c r="A179" s="304"/>
      <c r="B179" s="304"/>
      <c r="C179" s="305"/>
      <c r="D179" s="305"/>
      <c r="E179" s="305"/>
      <c r="F179" s="306"/>
      <c r="G179" s="306"/>
      <c r="H179" s="306"/>
      <c r="I179" s="306"/>
    </row>
    <row r="181" spans="1:14" x14ac:dyDescent="0.3">
      <c r="F181" s="307">
        <f>'14B.m (2)'!F288-'14A.m (2)'!F178</f>
        <v>0</v>
      </c>
      <c r="G181" s="307">
        <f>'14B.m (2)'!I288-'14A.m (2)'!G178</f>
        <v>58733240.400000572</v>
      </c>
      <c r="H181" s="307" t="e">
        <f>'14B.m (2)'!#REF!-'14A.m (2)'!H178</f>
        <v>#REF!</v>
      </c>
      <c r="I181" s="980"/>
      <c r="J181" s="979">
        <v>4785947608</v>
      </c>
    </row>
    <row r="183" spans="1:14" x14ac:dyDescent="0.3">
      <c r="J183" s="981">
        <f>J181-J178</f>
        <v>0</v>
      </c>
    </row>
  </sheetData>
  <mergeCells count="16">
    <mergeCell ref="J7:J11"/>
    <mergeCell ref="A178:E178"/>
    <mergeCell ref="H7:H11"/>
    <mergeCell ref="I7:I11"/>
    <mergeCell ref="A7:A11"/>
    <mergeCell ref="B7:B11"/>
    <mergeCell ref="C7:C11"/>
    <mergeCell ref="D7:D11"/>
    <mergeCell ref="F7:F11"/>
    <mergeCell ref="G7:G11"/>
    <mergeCell ref="E1:F1"/>
    <mergeCell ref="A5:D6"/>
    <mergeCell ref="E6:F6"/>
    <mergeCell ref="A2:J2"/>
    <mergeCell ref="A3:J3"/>
    <mergeCell ref="A4:J4"/>
  </mergeCells>
  <printOptions horizontalCentered="1"/>
  <pageMargins left="0.39370078740157483" right="0.39370078740157483" top="0.55118110236220474" bottom="0.43307086614173229" header="0.31496062992125984" footer="0.27559055118110237"/>
  <pageSetup paperSize="9" scale="56" orientation="portrait" r:id="rId1"/>
  <headerFooter alignWithMargins="0">
    <oddFooter>&amp;R&amp;P</oddFooter>
  </headerFooter>
  <rowBreaks count="2" manualBreakCount="2">
    <brk id="90" max="10" man="1"/>
    <brk id="197" max="5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295"/>
  <sheetViews>
    <sheetView topLeftCell="A245" zoomScaleNormal="100" zoomScaleSheetLayoutView="100" workbookViewId="0">
      <selection activeCell="C265" sqref="C265"/>
    </sheetView>
  </sheetViews>
  <sheetFormatPr defaultColWidth="5" defaultRowHeight="15.6" x14ac:dyDescent="0.3"/>
  <cols>
    <col min="1" max="1" width="4.77734375" style="237" customWidth="1"/>
    <col min="2" max="2" width="4.21875" style="237" customWidth="1"/>
    <col min="3" max="3" width="5.21875" style="237" customWidth="1"/>
    <col min="4" max="4" width="6" style="237" customWidth="1"/>
    <col min="5" max="5" width="52.44140625" style="152" customWidth="1"/>
    <col min="6" max="6" width="17.77734375" style="237" customWidth="1"/>
    <col min="7" max="8" width="17.77734375" style="237" hidden="1" customWidth="1"/>
    <col min="9" max="9" width="17.77734375" style="237" customWidth="1"/>
    <col min="10" max="10" width="17.77734375" style="152" customWidth="1"/>
    <col min="11" max="11" width="5" style="152" customWidth="1"/>
    <col min="12" max="13" width="16.77734375" style="152" hidden="1" customWidth="1"/>
    <col min="14" max="14" width="19.77734375" style="152" hidden="1" customWidth="1"/>
    <col min="15" max="15" width="16.21875" style="152" hidden="1" customWidth="1"/>
    <col min="16" max="16" width="16.77734375" style="152" hidden="1" customWidth="1"/>
    <col min="17" max="17" width="0" style="152" hidden="1" customWidth="1"/>
    <col min="18" max="16384" width="5" style="152"/>
  </cols>
  <sheetData>
    <row r="1" spans="1:15" x14ac:dyDescent="0.3">
      <c r="A1" s="1190" t="s">
        <v>628</v>
      </c>
      <c r="B1" s="1191"/>
      <c r="C1" s="1191"/>
      <c r="D1" s="1191"/>
      <c r="E1" s="1191"/>
      <c r="F1" s="1191"/>
      <c r="G1" s="1191"/>
      <c r="H1" s="1191"/>
      <c r="I1" s="1191"/>
      <c r="J1" s="1192"/>
    </row>
    <row r="2" spans="1:15" x14ac:dyDescent="0.3">
      <c r="A2" s="1193" t="s">
        <v>375</v>
      </c>
      <c r="B2" s="1194"/>
      <c r="C2" s="1194"/>
      <c r="D2" s="1194"/>
      <c r="E2" s="1194"/>
      <c r="F2" s="1194"/>
      <c r="G2" s="1194"/>
      <c r="H2" s="1194"/>
      <c r="I2" s="1194"/>
      <c r="J2" s="1195"/>
    </row>
    <row r="3" spans="1:15" ht="16.2" thickBot="1" x14ac:dyDescent="0.35">
      <c r="A3" s="1196" t="s">
        <v>376</v>
      </c>
      <c r="B3" s="1197"/>
      <c r="C3" s="1197"/>
      <c r="D3" s="1197"/>
      <c r="E3" s="1197"/>
      <c r="F3" s="1197"/>
      <c r="G3" s="1197"/>
      <c r="H3" s="1197"/>
      <c r="I3" s="1197"/>
      <c r="J3" s="1198"/>
    </row>
    <row r="4" spans="1:15" x14ac:dyDescent="0.3">
      <c r="A4" s="1186" t="s">
        <v>377</v>
      </c>
      <c r="B4" s="1186"/>
      <c r="C4" s="1186"/>
      <c r="D4" s="1186"/>
      <c r="E4" s="153"/>
      <c r="F4" s="153"/>
      <c r="G4" s="153"/>
      <c r="H4" s="153"/>
      <c r="I4" s="153"/>
      <c r="J4" s="153"/>
    </row>
    <row r="5" spans="1:15" ht="16.2" thickBot="1" x14ac:dyDescent="0.35">
      <c r="A5" s="1186"/>
      <c r="B5" s="1186"/>
      <c r="C5" s="1186"/>
      <c r="D5" s="1186"/>
      <c r="E5" s="1188"/>
      <c r="F5" s="1188"/>
      <c r="G5" s="539"/>
      <c r="H5" s="539"/>
      <c r="I5" s="539"/>
      <c r="J5" s="539"/>
    </row>
    <row r="6" spans="1:15" ht="15.75" customHeight="1" x14ac:dyDescent="0.3">
      <c r="A6" s="1208" t="s">
        <v>378</v>
      </c>
      <c r="B6" s="1211" t="s">
        <v>379</v>
      </c>
      <c r="C6" s="1211" t="s">
        <v>380</v>
      </c>
      <c r="D6" s="1211" t="s">
        <v>381</v>
      </c>
      <c r="E6" s="154" t="s">
        <v>382</v>
      </c>
      <c r="F6" s="1205" t="s">
        <v>627</v>
      </c>
      <c r="G6" s="1205" t="s">
        <v>1254</v>
      </c>
      <c r="H6" s="1205" t="s">
        <v>652</v>
      </c>
      <c r="I6" s="1205" t="s">
        <v>653</v>
      </c>
      <c r="J6" s="1205" t="s">
        <v>1585</v>
      </c>
    </row>
    <row r="7" spans="1:15" x14ac:dyDescent="0.3">
      <c r="A7" s="1209"/>
      <c r="B7" s="1212"/>
      <c r="C7" s="1214"/>
      <c r="D7" s="1214"/>
      <c r="E7" s="155" t="s">
        <v>383</v>
      </c>
      <c r="F7" s="1206"/>
      <c r="G7" s="1206"/>
      <c r="H7" s="1206"/>
      <c r="I7" s="1206"/>
      <c r="J7" s="1206"/>
    </row>
    <row r="8" spans="1:15" x14ac:dyDescent="0.3">
      <c r="A8" s="1209"/>
      <c r="B8" s="1212"/>
      <c r="C8" s="1214"/>
      <c r="D8" s="1214"/>
      <c r="E8" s="155" t="s">
        <v>384</v>
      </c>
      <c r="F8" s="1206"/>
      <c r="G8" s="1206"/>
      <c r="H8" s="1206"/>
      <c r="I8" s="1206"/>
      <c r="J8" s="1206"/>
      <c r="M8" s="156"/>
    </row>
    <row r="9" spans="1:15" ht="35.25" customHeight="1" thickBot="1" x14ac:dyDescent="0.35">
      <c r="A9" s="1210"/>
      <c r="B9" s="1218"/>
      <c r="C9" s="1215"/>
      <c r="D9" s="1215"/>
      <c r="E9" s="157" t="s">
        <v>385</v>
      </c>
      <c r="F9" s="1217"/>
      <c r="G9" s="1217"/>
      <c r="H9" s="1217"/>
      <c r="I9" s="1217"/>
      <c r="J9" s="1217"/>
    </row>
    <row r="10" spans="1:15" x14ac:dyDescent="0.3">
      <c r="A10" s="158">
        <v>102</v>
      </c>
      <c r="B10" s="159"/>
      <c r="C10" s="160"/>
      <c r="D10" s="160"/>
      <c r="E10" s="161" t="s">
        <v>386</v>
      </c>
      <c r="F10" s="162"/>
      <c r="G10" s="162"/>
      <c r="H10" s="162"/>
      <c r="I10" s="162"/>
      <c r="J10" s="162"/>
      <c r="M10" s="165"/>
      <c r="N10" s="165"/>
      <c r="O10" s="165"/>
    </row>
    <row r="11" spans="1:15" x14ac:dyDescent="0.3">
      <c r="A11" s="542"/>
      <c r="B11" s="163"/>
      <c r="C11" s="160"/>
      <c r="D11" s="160"/>
      <c r="E11" s="161" t="s">
        <v>243</v>
      </c>
      <c r="F11" s="162"/>
      <c r="G11" s="162"/>
      <c r="H11" s="162"/>
      <c r="I11" s="162"/>
      <c r="J11" s="162"/>
      <c r="M11" s="165"/>
      <c r="N11" s="165"/>
      <c r="O11" s="165"/>
    </row>
    <row r="12" spans="1:15" x14ac:dyDescent="0.3">
      <c r="A12" s="542"/>
      <c r="B12" s="159"/>
      <c r="C12" s="160">
        <v>1</v>
      </c>
      <c r="D12" s="160"/>
      <c r="E12" s="164" t="s">
        <v>441</v>
      </c>
      <c r="F12" s="162"/>
      <c r="G12" s="162"/>
      <c r="H12" s="162"/>
      <c r="I12" s="162"/>
      <c r="J12" s="162"/>
      <c r="M12" s="165"/>
      <c r="N12" s="165"/>
      <c r="O12" s="165"/>
    </row>
    <row r="13" spans="1:15" x14ac:dyDescent="0.3">
      <c r="A13" s="542"/>
      <c r="B13" s="159"/>
      <c r="C13" s="160"/>
      <c r="D13" s="160">
        <v>1</v>
      </c>
      <c r="E13" s="164" t="s">
        <v>162</v>
      </c>
      <c r="F13" s="162">
        <v>21941000</v>
      </c>
      <c r="G13" s="162">
        <v>22241200</v>
      </c>
      <c r="H13" s="162">
        <f t="shared" ref="H13:H18" si="0">I13-G13</f>
        <v>58800</v>
      </c>
      <c r="I13" s="162">
        <v>22300000</v>
      </c>
      <c r="J13" s="162">
        <v>21117987</v>
      </c>
      <c r="L13" s="165"/>
      <c r="M13" s="165"/>
      <c r="N13" s="165"/>
      <c r="O13" s="165"/>
    </row>
    <row r="14" spans="1:15" x14ac:dyDescent="0.3">
      <c r="A14" s="542"/>
      <c r="B14" s="159"/>
      <c r="C14" s="160"/>
      <c r="D14" s="160">
        <v>2</v>
      </c>
      <c r="E14" s="164" t="s">
        <v>387</v>
      </c>
      <c r="F14" s="162">
        <v>4515000</v>
      </c>
      <c r="G14" s="162">
        <v>4574587</v>
      </c>
      <c r="H14" s="162">
        <f t="shared" si="0"/>
        <v>11464</v>
      </c>
      <c r="I14" s="162">
        <v>4586051</v>
      </c>
      <c r="J14" s="162">
        <v>4459425</v>
      </c>
      <c r="L14" s="165"/>
      <c r="M14" s="165"/>
      <c r="N14" s="165"/>
      <c r="O14" s="165"/>
    </row>
    <row r="15" spans="1:15" x14ac:dyDescent="0.3">
      <c r="A15" s="542"/>
      <c r="B15" s="159"/>
      <c r="C15" s="160"/>
      <c r="D15" s="160">
        <v>3</v>
      </c>
      <c r="E15" s="164" t="s">
        <v>388</v>
      </c>
      <c r="F15" s="162">
        <v>88395000</v>
      </c>
      <c r="G15" s="162">
        <v>83195000</v>
      </c>
      <c r="H15" s="162">
        <f t="shared" si="0"/>
        <v>0</v>
      </c>
      <c r="I15" s="162">
        <v>83195000</v>
      </c>
      <c r="J15" s="162">
        <v>81508052</v>
      </c>
      <c r="L15" s="165"/>
      <c r="M15" s="165"/>
      <c r="N15" s="165"/>
      <c r="O15" s="165"/>
    </row>
    <row r="16" spans="1:15" ht="15.75" hidden="1" customHeight="1" x14ac:dyDescent="0.3">
      <c r="A16" s="542"/>
      <c r="B16" s="159"/>
      <c r="C16" s="160"/>
      <c r="D16" s="160">
        <v>4</v>
      </c>
      <c r="E16" s="308" t="s">
        <v>130</v>
      </c>
      <c r="F16" s="162"/>
      <c r="G16" s="162">
        <v>0</v>
      </c>
      <c r="H16" s="162">
        <f t="shared" si="0"/>
        <v>0</v>
      </c>
      <c r="I16" s="162">
        <v>0</v>
      </c>
      <c r="J16" s="162">
        <f>SUM(I16:I16)</f>
        <v>0</v>
      </c>
      <c r="L16" s="165"/>
      <c r="M16" s="165"/>
      <c r="N16" s="165"/>
      <c r="O16" s="165"/>
    </row>
    <row r="17" spans="1:15" x14ac:dyDescent="0.3">
      <c r="A17" s="542"/>
      <c r="B17" s="159"/>
      <c r="C17" s="160"/>
      <c r="D17" s="160">
        <v>5</v>
      </c>
      <c r="E17" s="308" t="s">
        <v>132</v>
      </c>
      <c r="F17" s="162">
        <v>335602</v>
      </c>
      <c r="G17" s="162">
        <v>0</v>
      </c>
      <c r="H17" s="162">
        <f t="shared" si="0"/>
        <v>0</v>
      </c>
      <c r="I17" s="162">
        <v>0</v>
      </c>
      <c r="J17" s="162">
        <f>SUM(I17:I17)</f>
        <v>0</v>
      </c>
      <c r="L17" s="165"/>
      <c r="M17" s="165"/>
      <c r="N17" s="165"/>
      <c r="O17" s="165"/>
    </row>
    <row r="18" spans="1:15" ht="15.75" customHeight="1" x14ac:dyDescent="0.3">
      <c r="A18" s="542"/>
      <c r="B18" s="159"/>
      <c r="C18" s="160"/>
      <c r="D18" s="160">
        <v>6</v>
      </c>
      <c r="E18" s="308" t="s">
        <v>133</v>
      </c>
      <c r="F18" s="162">
        <v>250000</v>
      </c>
      <c r="G18" s="162">
        <v>785602</v>
      </c>
      <c r="H18" s="162">
        <f t="shared" si="0"/>
        <v>0</v>
      </c>
      <c r="I18" s="162">
        <v>785602</v>
      </c>
      <c r="J18" s="162">
        <v>606980</v>
      </c>
      <c r="L18" s="165"/>
      <c r="M18" s="165"/>
      <c r="N18" s="165"/>
      <c r="O18" s="165"/>
    </row>
    <row r="19" spans="1:15" ht="15.75" hidden="1" customHeight="1" x14ac:dyDescent="0.3">
      <c r="A19" s="542"/>
      <c r="B19" s="159"/>
      <c r="C19" s="160"/>
      <c r="D19" s="160">
        <v>7</v>
      </c>
      <c r="E19" s="308" t="s">
        <v>135</v>
      </c>
      <c r="F19" s="162"/>
      <c r="G19" s="162">
        <v>0</v>
      </c>
      <c r="H19" s="162"/>
      <c r="I19" s="162">
        <v>0</v>
      </c>
      <c r="J19" s="162">
        <f>SUM(I19:I19)</f>
        <v>0</v>
      </c>
      <c r="L19" s="165"/>
      <c r="M19" s="165"/>
      <c r="N19" s="165"/>
      <c r="O19" s="165"/>
    </row>
    <row r="20" spans="1:15" ht="15.75" hidden="1" customHeight="1" x14ac:dyDescent="0.3">
      <c r="A20" s="542"/>
      <c r="B20" s="159"/>
      <c r="C20" s="160"/>
      <c r="D20" s="160">
        <v>8</v>
      </c>
      <c r="E20" s="308" t="s">
        <v>442</v>
      </c>
      <c r="F20" s="162"/>
      <c r="G20" s="162">
        <v>0</v>
      </c>
      <c r="H20" s="162"/>
      <c r="I20" s="162">
        <v>0</v>
      </c>
      <c r="J20" s="162">
        <f>SUM(I20:I20)</f>
        <v>0</v>
      </c>
      <c r="L20" s="165"/>
      <c r="M20" s="165"/>
      <c r="N20" s="165"/>
      <c r="O20" s="165"/>
    </row>
    <row r="21" spans="1:15" ht="15.75" hidden="1" customHeight="1" x14ac:dyDescent="0.3">
      <c r="A21" s="542"/>
      <c r="B21" s="159"/>
      <c r="C21" s="160"/>
      <c r="D21" s="160">
        <v>9</v>
      </c>
      <c r="E21" s="308" t="s">
        <v>265</v>
      </c>
      <c r="F21" s="162"/>
      <c r="G21" s="162">
        <v>0</v>
      </c>
      <c r="H21" s="162"/>
      <c r="I21" s="162">
        <v>0</v>
      </c>
      <c r="J21" s="162">
        <f>SUM(I21:I21)</f>
        <v>0</v>
      </c>
      <c r="L21" s="165"/>
      <c r="M21" s="165"/>
      <c r="N21" s="165"/>
      <c r="O21" s="165"/>
    </row>
    <row r="22" spans="1:15" ht="15.75" hidden="1" customHeight="1" x14ac:dyDescent="0.3">
      <c r="A22" s="542"/>
      <c r="B22" s="159"/>
      <c r="C22" s="160"/>
      <c r="D22" s="160">
        <v>10</v>
      </c>
      <c r="E22" s="164" t="s">
        <v>168</v>
      </c>
      <c r="F22" s="162"/>
      <c r="G22" s="162">
        <v>0</v>
      </c>
      <c r="H22" s="162"/>
      <c r="I22" s="162">
        <v>0</v>
      </c>
      <c r="J22" s="162">
        <f>SUM(I22:I22)</f>
        <v>0</v>
      </c>
      <c r="L22" s="165"/>
      <c r="M22" s="165"/>
      <c r="N22" s="165"/>
      <c r="O22" s="165"/>
    </row>
    <row r="23" spans="1:15" x14ac:dyDescent="0.3">
      <c r="A23" s="166"/>
      <c r="B23" s="167"/>
      <c r="C23" s="168"/>
      <c r="D23" s="168"/>
      <c r="E23" s="169" t="s">
        <v>389</v>
      </c>
      <c r="F23" s="170">
        <f>SUM(F13:F22)</f>
        <v>115436602</v>
      </c>
      <c r="G23" s="170">
        <f t="shared" ref="G23:I23" si="1">SUM(G13:G22)</f>
        <v>110796389</v>
      </c>
      <c r="H23" s="170">
        <f t="shared" si="1"/>
        <v>70264</v>
      </c>
      <c r="I23" s="170">
        <f t="shared" si="1"/>
        <v>110866653</v>
      </c>
      <c r="J23" s="170">
        <f t="shared" ref="J23" si="2">SUM(J13:J22)</f>
        <v>107692444</v>
      </c>
      <c r="L23" s="165"/>
      <c r="M23" s="165"/>
      <c r="N23" s="165"/>
      <c r="O23" s="165"/>
    </row>
    <row r="24" spans="1:15" x14ac:dyDescent="0.3">
      <c r="A24" s="171"/>
      <c r="B24" s="163">
        <v>1</v>
      </c>
      <c r="C24" s="172"/>
      <c r="D24" s="172"/>
      <c r="E24" s="161" t="s">
        <v>390</v>
      </c>
      <c r="F24" s="162"/>
      <c r="G24" s="162">
        <v>0</v>
      </c>
      <c r="H24" s="162"/>
      <c r="I24" s="162">
        <v>0</v>
      </c>
      <c r="J24" s="162">
        <f>SUM(I24:I24)</f>
        <v>0</v>
      </c>
      <c r="L24" s="165"/>
      <c r="M24" s="165"/>
      <c r="N24" s="165"/>
      <c r="O24" s="165"/>
    </row>
    <row r="25" spans="1:15" x14ac:dyDescent="0.3">
      <c r="A25" s="542"/>
      <c r="B25" s="159"/>
      <c r="C25" s="160">
        <v>1</v>
      </c>
      <c r="D25" s="160"/>
      <c r="E25" s="164" t="s">
        <v>441</v>
      </c>
      <c r="F25" s="162"/>
      <c r="G25" s="162">
        <v>0</v>
      </c>
      <c r="H25" s="162"/>
      <c r="I25" s="162">
        <v>0</v>
      </c>
      <c r="J25" s="162">
        <f>SUM(I25:I25)</f>
        <v>0</v>
      </c>
      <c r="L25" s="165"/>
      <c r="M25" s="165"/>
      <c r="N25" s="165"/>
      <c r="O25" s="165"/>
    </row>
    <row r="26" spans="1:15" x14ac:dyDescent="0.3">
      <c r="A26" s="542"/>
      <c r="B26" s="159"/>
      <c r="C26" s="160"/>
      <c r="D26" s="160">
        <v>1</v>
      </c>
      <c r="E26" s="164" t="s">
        <v>162</v>
      </c>
      <c r="F26" s="162">
        <v>276980000</v>
      </c>
      <c r="G26" s="162">
        <v>277407415</v>
      </c>
      <c r="H26" s="162">
        <f t="shared" ref="H26:H31" si="3">I26-G26</f>
        <v>164692</v>
      </c>
      <c r="I26" s="162">
        <v>277572107</v>
      </c>
      <c r="J26" s="162">
        <v>272063649</v>
      </c>
      <c r="L26" s="165"/>
      <c r="M26" s="165"/>
      <c r="N26" s="165"/>
      <c r="O26" s="165"/>
    </row>
    <row r="27" spans="1:15" x14ac:dyDescent="0.3">
      <c r="A27" s="542"/>
      <c r="B27" s="159"/>
      <c r="C27" s="160"/>
      <c r="D27" s="160">
        <v>2</v>
      </c>
      <c r="E27" s="164" t="s">
        <v>391</v>
      </c>
      <c r="F27" s="162">
        <v>60806000</v>
      </c>
      <c r="G27" s="162">
        <v>60969463</v>
      </c>
      <c r="H27" s="162">
        <f t="shared" si="3"/>
        <v>32114</v>
      </c>
      <c r="I27" s="162">
        <v>61001577</v>
      </c>
      <c r="J27" s="162">
        <v>59687506</v>
      </c>
      <c r="L27" s="165"/>
      <c r="M27" s="165"/>
      <c r="N27" s="165"/>
      <c r="O27" s="165"/>
    </row>
    <row r="28" spans="1:15" x14ac:dyDescent="0.3">
      <c r="A28" s="542"/>
      <c r="B28" s="159"/>
      <c r="C28" s="160"/>
      <c r="D28" s="160">
        <v>3</v>
      </c>
      <c r="E28" s="164" t="s">
        <v>388</v>
      </c>
      <c r="F28" s="162">
        <v>105519000</v>
      </c>
      <c r="G28" s="162">
        <v>104303054</v>
      </c>
      <c r="H28" s="162">
        <f t="shared" si="3"/>
        <v>1527860</v>
      </c>
      <c r="I28" s="162">
        <v>105830914</v>
      </c>
      <c r="J28" s="162">
        <v>105200913</v>
      </c>
      <c r="L28" s="165"/>
      <c r="M28" s="165"/>
      <c r="N28" s="165"/>
      <c r="O28" s="165"/>
    </row>
    <row r="29" spans="1:15" ht="15.75" hidden="1" customHeight="1" x14ac:dyDescent="0.3">
      <c r="A29" s="542"/>
      <c r="B29" s="159"/>
      <c r="C29" s="160"/>
      <c r="D29" s="160">
        <v>4</v>
      </c>
      <c r="E29" s="308" t="s">
        <v>130</v>
      </c>
      <c r="F29" s="162"/>
      <c r="G29" s="162">
        <v>0</v>
      </c>
      <c r="H29" s="162">
        <f t="shared" si="3"/>
        <v>0</v>
      </c>
      <c r="I29" s="162">
        <v>0</v>
      </c>
      <c r="J29" s="162">
        <f>SUM(I29:I29)</f>
        <v>0</v>
      </c>
      <c r="L29" s="165"/>
      <c r="M29" s="165"/>
      <c r="N29" s="165"/>
      <c r="O29" s="165"/>
    </row>
    <row r="30" spans="1:15" x14ac:dyDescent="0.3">
      <c r="A30" s="542"/>
      <c r="B30" s="159"/>
      <c r="C30" s="160"/>
      <c r="D30" s="160">
        <v>5</v>
      </c>
      <c r="E30" s="308" t="s">
        <v>132</v>
      </c>
      <c r="F30" s="162">
        <v>867373</v>
      </c>
      <c r="G30" s="162">
        <v>0</v>
      </c>
      <c r="H30" s="162">
        <f t="shared" si="3"/>
        <v>0</v>
      </c>
      <c r="I30" s="162">
        <v>0</v>
      </c>
      <c r="J30" s="162">
        <f>SUM(I30:I30)</f>
        <v>0</v>
      </c>
      <c r="L30" s="165"/>
      <c r="M30" s="165"/>
      <c r="N30" s="165"/>
      <c r="O30" s="165"/>
    </row>
    <row r="31" spans="1:15" x14ac:dyDescent="0.3">
      <c r="A31" s="542"/>
      <c r="B31" s="159"/>
      <c r="C31" s="160"/>
      <c r="D31" s="160">
        <v>6</v>
      </c>
      <c r="E31" s="308" t="s">
        <v>133</v>
      </c>
      <c r="F31" s="162">
        <v>4333000</v>
      </c>
      <c r="G31" s="162">
        <v>3133000</v>
      </c>
      <c r="H31" s="162">
        <f t="shared" si="3"/>
        <v>-1285347</v>
      </c>
      <c r="I31" s="162">
        <v>1847653</v>
      </c>
      <c r="J31" s="162">
        <v>1846258</v>
      </c>
      <c r="L31" s="165"/>
      <c r="M31" s="165"/>
      <c r="N31" s="165"/>
      <c r="O31" s="165"/>
    </row>
    <row r="32" spans="1:15" ht="15.75" hidden="1" customHeight="1" x14ac:dyDescent="0.3">
      <c r="A32" s="542"/>
      <c r="B32" s="159"/>
      <c r="C32" s="160"/>
      <c r="D32" s="160">
        <v>7</v>
      </c>
      <c r="E32" s="308" t="s">
        <v>135</v>
      </c>
      <c r="F32" s="162"/>
      <c r="G32" s="162">
        <v>0</v>
      </c>
      <c r="H32" s="162"/>
      <c r="I32" s="162">
        <v>0</v>
      </c>
      <c r="J32" s="162">
        <f>SUM(I32:I32)</f>
        <v>0</v>
      </c>
      <c r="L32" s="165"/>
      <c r="M32" s="165"/>
      <c r="N32" s="165"/>
      <c r="O32" s="165"/>
    </row>
    <row r="33" spans="1:15" ht="15.75" hidden="1" customHeight="1" x14ac:dyDescent="0.3">
      <c r="A33" s="542"/>
      <c r="B33" s="159"/>
      <c r="C33" s="160"/>
      <c r="D33" s="160">
        <v>8</v>
      </c>
      <c r="E33" s="308" t="s">
        <v>442</v>
      </c>
      <c r="F33" s="162"/>
      <c r="G33" s="162">
        <v>0</v>
      </c>
      <c r="H33" s="162"/>
      <c r="I33" s="162">
        <v>0</v>
      </c>
      <c r="J33" s="162">
        <f>SUM(I33:I33)</f>
        <v>0</v>
      </c>
      <c r="L33" s="165"/>
      <c r="M33" s="165"/>
      <c r="N33" s="165"/>
      <c r="O33" s="165"/>
    </row>
    <row r="34" spans="1:15" ht="15.75" hidden="1" customHeight="1" x14ac:dyDescent="0.3">
      <c r="A34" s="542"/>
      <c r="B34" s="159"/>
      <c r="C34" s="160"/>
      <c r="D34" s="160">
        <v>9</v>
      </c>
      <c r="E34" s="308" t="s">
        <v>265</v>
      </c>
      <c r="F34" s="162"/>
      <c r="G34" s="162">
        <v>0</v>
      </c>
      <c r="H34" s="162"/>
      <c r="I34" s="162">
        <v>0</v>
      </c>
      <c r="J34" s="162">
        <f>SUM(I34:I34)</f>
        <v>0</v>
      </c>
      <c r="L34" s="165"/>
      <c r="M34" s="165"/>
      <c r="N34" s="165"/>
      <c r="O34" s="165"/>
    </row>
    <row r="35" spans="1:15" ht="15.75" hidden="1" customHeight="1" x14ac:dyDescent="0.3">
      <c r="A35" s="542"/>
      <c r="B35" s="159"/>
      <c r="C35" s="160"/>
      <c r="D35" s="160">
        <v>10</v>
      </c>
      <c r="E35" s="164" t="s">
        <v>168</v>
      </c>
      <c r="F35" s="162"/>
      <c r="G35" s="162">
        <v>0</v>
      </c>
      <c r="H35" s="162"/>
      <c r="I35" s="162">
        <v>0</v>
      </c>
      <c r="J35" s="162">
        <f>SUM(I35:I35)</f>
        <v>0</v>
      </c>
      <c r="L35" s="165"/>
      <c r="M35" s="165"/>
      <c r="N35" s="165"/>
      <c r="O35" s="165"/>
    </row>
    <row r="36" spans="1:15" x14ac:dyDescent="0.3">
      <c r="A36" s="166"/>
      <c r="B36" s="167"/>
      <c r="C36" s="168"/>
      <c r="D36" s="168"/>
      <c r="E36" s="169" t="s">
        <v>392</v>
      </c>
      <c r="F36" s="170">
        <f>SUM(F26:F35,)</f>
        <v>448505373</v>
      </c>
      <c r="G36" s="170">
        <f t="shared" ref="G36:J36" si="4">SUM(G26:G35,)</f>
        <v>445812932</v>
      </c>
      <c r="H36" s="170">
        <f t="shared" si="4"/>
        <v>439319</v>
      </c>
      <c r="I36" s="170">
        <f t="shared" si="4"/>
        <v>446252251</v>
      </c>
      <c r="J36" s="170">
        <f t="shared" si="4"/>
        <v>438798326</v>
      </c>
      <c r="L36" s="165"/>
      <c r="M36" s="165"/>
      <c r="N36" s="165"/>
      <c r="O36" s="165"/>
    </row>
    <row r="37" spans="1:15" x14ac:dyDescent="0.3">
      <c r="A37" s="542"/>
      <c r="B37" s="163">
        <v>2</v>
      </c>
      <c r="C37" s="160"/>
      <c r="D37" s="160"/>
      <c r="E37" s="161" t="s">
        <v>245</v>
      </c>
      <c r="F37" s="162"/>
      <c r="G37" s="162">
        <v>0</v>
      </c>
      <c r="H37" s="162"/>
      <c r="I37" s="162">
        <v>0</v>
      </c>
      <c r="J37" s="162">
        <f>SUM(I37:I37)</f>
        <v>0</v>
      </c>
      <c r="L37" s="165"/>
      <c r="M37" s="165"/>
      <c r="N37" s="165"/>
      <c r="O37" s="165"/>
    </row>
    <row r="38" spans="1:15" x14ac:dyDescent="0.3">
      <c r="A38" s="542"/>
      <c r="B38" s="159"/>
      <c r="C38" s="160">
        <v>1</v>
      </c>
      <c r="D38" s="160"/>
      <c r="E38" s="164" t="s">
        <v>441</v>
      </c>
      <c r="F38" s="162"/>
      <c r="G38" s="162">
        <v>0</v>
      </c>
      <c r="H38" s="162">
        <f t="shared" ref="H38:H44" si="5">I38-G38</f>
        <v>0</v>
      </c>
      <c r="I38" s="162">
        <v>0</v>
      </c>
      <c r="J38" s="162">
        <f>SUM(I38:I38)</f>
        <v>0</v>
      </c>
      <c r="L38" s="165"/>
      <c r="M38" s="165"/>
      <c r="N38" s="165"/>
      <c r="O38" s="165"/>
    </row>
    <row r="39" spans="1:15" x14ac:dyDescent="0.3">
      <c r="A39" s="542"/>
      <c r="B39" s="159"/>
      <c r="C39" s="160"/>
      <c r="D39" s="160">
        <v>1</v>
      </c>
      <c r="E39" s="164" t="s">
        <v>162</v>
      </c>
      <c r="F39" s="162">
        <v>31031000</v>
      </c>
      <c r="G39" s="162">
        <v>33232134</v>
      </c>
      <c r="H39" s="162">
        <f t="shared" si="5"/>
        <v>719731</v>
      </c>
      <c r="I39" s="162">
        <v>33951865</v>
      </c>
      <c r="J39" s="162">
        <v>32254041</v>
      </c>
      <c r="L39" s="165"/>
      <c r="M39" s="165"/>
      <c r="N39" s="165"/>
      <c r="O39" s="165"/>
    </row>
    <row r="40" spans="1:15" x14ac:dyDescent="0.3">
      <c r="A40" s="542"/>
      <c r="B40" s="159"/>
      <c r="C40" s="160"/>
      <c r="D40" s="160">
        <v>2</v>
      </c>
      <c r="E40" s="164" t="s">
        <v>391</v>
      </c>
      <c r="F40" s="162">
        <v>6234000</v>
      </c>
      <c r="G40" s="162">
        <v>6995848</v>
      </c>
      <c r="H40" s="162">
        <f t="shared" si="5"/>
        <v>76462</v>
      </c>
      <c r="I40" s="162">
        <v>7072310</v>
      </c>
      <c r="J40" s="162">
        <v>6813443</v>
      </c>
      <c r="L40" s="165"/>
      <c r="M40" s="165"/>
      <c r="N40" s="165"/>
      <c r="O40" s="165"/>
    </row>
    <row r="41" spans="1:15" x14ac:dyDescent="0.3">
      <c r="A41" s="542"/>
      <c r="B41" s="159"/>
      <c r="C41" s="160"/>
      <c r="D41" s="160">
        <v>3</v>
      </c>
      <c r="E41" s="164" t="s">
        <v>388</v>
      </c>
      <c r="F41" s="162">
        <v>18159000</v>
      </c>
      <c r="G41" s="162">
        <v>31967490</v>
      </c>
      <c r="H41" s="162">
        <f t="shared" si="5"/>
        <v>-2377299</v>
      </c>
      <c r="I41" s="162">
        <v>29590191</v>
      </c>
      <c r="J41" s="162">
        <v>28239547</v>
      </c>
      <c r="L41" s="165"/>
      <c r="M41" s="165"/>
      <c r="N41" s="165"/>
      <c r="O41" s="165"/>
    </row>
    <row r="42" spans="1:15" ht="15.75" hidden="1" customHeight="1" x14ac:dyDescent="0.3">
      <c r="A42" s="542"/>
      <c r="B42" s="159"/>
      <c r="C42" s="160"/>
      <c r="D42" s="160">
        <v>4</v>
      </c>
      <c r="E42" s="308" t="s">
        <v>130</v>
      </c>
      <c r="F42" s="162"/>
      <c r="G42" s="162">
        <v>0</v>
      </c>
      <c r="H42" s="162">
        <f t="shared" si="5"/>
        <v>0</v>
      </c>
      <c r="I42" s="162">
        <v>0</v>
      </c>
      <c r="J42" s="162">
        <f>SUM(I42:I42)</f>
        <v>0</v>
      </c>
      <c r="L42" s="165"/>
      <c r="M42" s="165"/>
      <c r="N42" s="165"/>
      <c r="O42" s="165"/>
    </row>
    <row r="43" spans="1:15" x14ac:dyDescent="0.3">
      <c r="A43" s="542"/>
      <c r="B43" s="159"/>
      <c r="C43" s="160"/>
      <c r="D43" s="160">
        <v>5</v>
      </c>
      <c r="E43" s="308" t="s">
        <v>132</v>
      </c>
      <c r="F43" s="162">
        <v>1090379</v>
      </c>
      <c r="G43" s="162">
        <v>0</v>
      </c>
      <c r="H43" s="162">
        <f t="shared" si="5"/>
        <v>0</v>
      </c>
      <c r="I43" s="162">
        <v>0</v>
      </c>
      <c r="J43" s="162">
        <f>SUM(I43:I43)</f>
        <v>0</v>
      </c>
      <c r="L43" s="165"/>
      <c r="M43" s="165"/>
      <c r="N43" s="165"/>
      <c r="O43" s="165"/>
    </row>
    <row r="44" spans="1:15" ht="15.75" customHeight="1" x14ac:dyDescent="0.3">
      <c r="A44" s="542"/>
      <c r="B44" s="159"/>
      <c r="C44" s="160"/>
      <c r="D44" s="160">
        <v>6</v>
      </c>
      <c r="E44" s="308" t="s">
        <v>133</v>
      </c>
      <c r="F44" s="162">
        <v>0</v>
      </c>
      <c r="G44" s="162">
        <v>727000</v>
      </c>
      <c r="H44" s="162">
        <f t="shared" si="5"/>
        <v>0</v>
      </c>
      <c r="I44" s="162">
        <v>727000</v>
      </c>
      <c r="J44" s="162">
        <v>426575</v>
      </c>
      <c r="L44" s="165"/>
      <c r="M44" s="165"/>
      <c r="N44" s="165"/>
      <c r="O44" s="165"/>
    </row>
    <row r="45" spans="1:15" ht="15.75" hidden="1" customHeight="1" x14ac:dyDescent="0.3">
      <c r="A45" s="542"/>
      <c r="B45" s="159"/>
      <c r="C45" s="160"/>
      <c r="D45" s="160">
        <v>7</v>
      </c>
      <c r="E45" s="308" t="s">
        <v>135</v>
      </c>
      <c r="F45" s="162"/>
      <c r="G45" s="162">
        <v>0</v>
      </c>
      <c r="H45" s="162"/>
      <c r="I45" s="162">
        <v>0</v>
      </c>
      <c r="J45" s="162">
        <f>SUM(I45:I45)</f>
        <v>0</v>
      </c>
      <c r="L45" s="165"/>
      <c r="M45" s="165"/>
      <c r="N45" s="165"/>
      <c r="O45" s="165"/>
    </row>
    <row r="46" spans="1:15" ht="15.75" hidden="1" customHeight="1" x14ac:dyDescent="0.3">
      <c r="A46" s="542"/>
      <c r="B46" s="159"/>
      <c r="C46" s="160"/>
      <c r="D46" s="160">
        <v>8</v>
      </c>
      <c r="E46" s="308" t="s">
        <v>442</v>
      </c>
      <c r="F46" s="162"/>
      <c r="G46" s="162">
        <v>0</v>
      </c>
      <c r="H46" s="162"/>
      <c r="I46" s="162">
        <v>0</v>
      </c>
      <c r="J46" s="162">
        <f>SUM(I46:I46)</f>
        <v>0</v>
      </c>
      <c r="L46" s="165"/>
      <c r="M46" s="165"/>
      <c r="N46" s="165"/>
      <c r="O46" s="165"/>
    </row>
    <row r="47" spans="1:15" ht="15.75" hidden="1" customHeight="1" x14ac:dyDescent="0.3">
      <c r="A47" s="542"/>
      <c r="B47" s="159"/>
      <c r="C47" s="160"/>
      <c r="D47" s="160">
        <v>9</v>
      </c>
      <c r="E47" s="308" t="s">
        <v>265</v>
      </c>
      <c r="F47" s="162"/>
      <c r="G47" s="162">
        <v>0</v>
      </c>
      <c r="H47" s="162"/>
      <c r="I47" s="162">
        <v>0</v>
      </c>
      <c r="J47" s="162">
        <f>SUM(I47:I47)</f>
        <v>0</v>
      </c>
      <c r="L47" s="165"/>
      <c r="M47" s="165"/>
      <c r="N47" s="165"/>
      <c r="O47" s="165"/>
    </row>
    <row r="48" spans="1:15" ht="15.75" hidden="1" customHeight="1" x14ac:dyDescent="0.3">
      <c r="A48" s="173"/>
      <c r="B48" s="174"/>
      <c r="C48" s="174"/>
      <c r="D48" s="160">
        <v>10</v>
      </c>
      <c r="E48" s="175" t="s">
        <v>168</v>
      </c>
      <c r="F48" s="162"/>
      <c r="G48" s="162">
        <v>0</v>
      </c>
      <c r="H48" s="162"/>
      <c r="I48" s="162">
        <v>0</v>
      </c>
      <c r="J48" s="162">
        <f>SUM(I48:I48)</f>
        <v>0</v>
      </c>
      <c r="L48" s="165"/>
      <c r="M48" s="165"/>
      <c r="N48" s="165"/>
      <c r="O48" s="165"/>
    </row>
    <row r="49" spans="1:15" x14ac:dyDescent="0.3">
      <c r="A49" s="166"/>
      <c r="B49" s="167"/>
      <c r="C49" s="168"/>
      <c r="D49" s="168"/>
      <c r="E49" s="169" t="s">
        <v>393</v>
      </c>
      <c r="F49" s="170">
        <f>SUM(F39:F48)</f>
        <v>56514379</v>
      </c>
      <c r="G49" s="170">
        <f t="shared" ref="G49:J49" si="6">SUM(G39:G48)</f>
        <v>72922472</v>
      </c>
      <c r="H49" s="170">
        <f t="shared" si="6"/>
        <v>-1581106</v>
      </c>
      <c r="I49" s="170">
        <f t="shared" si="6"/>
        <v>71341366</v>
      </c>
      <c r="J49" s="170">
        <f t="shared" si="6"/>
        <v>67733606</v>
      </c>
      <c r="L49" s="165"/>
      <c r="M49" s="165"/>
      <c r="N49" s="165"/>
      <c r="O49" s="165"/>
    </row>
    <row r="50" spans="1:15" x14ac:dyDescent="0.3">
      <c r="A50" s="542"/>
      <c r="B50" s="163">
        <v>4</v>
      </c>
      <c r="C50" s="160"/>
      <c r="D50" s="160"/>
      <c r="E50" s="161" t="s">
        <v>394</v>
      </c>
      <c r="F50" s="162"/>
      <c r="G50" s="162">
        <v>0</v>
      </c>
      <c r="H50" s="162"/>
      <c r="I50" s="162">
        <v>0</v>
      </c>
      <c r="J50" s="162">
        <f>SUM(I50:I50)</f>
        <v>0</v>
      </c>
      <c r="L50" s="165"/>
      <c r="M50" s="165"/>
      <c r="N50" s="165"/>
      <c r="O50" s="165"/>
    </row>
    <row r="51" spans="1:15" x14ac:dyDescent="0.3">
      <c r="A51" s="542"/>
      <c r="B51" s="159"/>
      <c r="C51" s="160">
        <v>1</v>
      </c>
      <c r="D51" s="160"/>
      <c r="E51" s="164" t="s">
        <v>441</v>
      </c>
      <c r="F51" s="162"/>
      <c r="G51" s="162">
        <v>0</v>
      </c>
      <c r="H51" s="162"/>
      <c r="I51" s="162">
        <v>0</v>
      </c>
      <c r="J51" s="162">
        <f>SUM(I51:I51)</f>
        <v>0</v>
      </c>
      <c r="L51" s="165"/>
      <c r="M51" s="165"/>
      <c r="N51" s="165"/>
      <c r="O51" s="165"/>
    </row>
    <row r="52" spans="1:15" x14ac:dyDescent="0.3">
      <c r="A52" s="542"/>
      <c r="B52" s="159"/>
      <c r="C52" s="160"/>
      <c r="D52" s="160">
        <v>1</v>
      </c>
      <c r="E52" s="164" t="s">
        <v>395</v>
      </c>
      <c r="F52" s="162">
        <v>15205000</v>
      </c>
      <c r="G52" s="162">
        <v>16751931</v>
      </c>
      <c r="H52" s="162">
        <f t="shared" ref="H52:H57" si="7">I52-G52</f>
        <v>324406</v>
      </c>
      <c r="I52" s="162">
        <v>17076337</v>
      </c>
      <c r="J52" s="162">
        <v>16674435</v>
      </c>
      <c r="L52" s="165"/>
      <c r="M52" s="165"/>
      <c r="N52" s="165"/>
      <c r="O52" s="165"/>
    </row>
    <row r="53" spans="1:15" x14ac:dyDescent="0.3">
      <c r="A53" s="542"/>
      <c r="B53" s="159"/>
      <c r="C53" s="160"/>
      <c r="D53" s="160">
        <v>2</v>
      </c>
      <c r="E53" s="164" t="s">
        <v>391</v>
      </c>
      <c r="F53" s="162">
        <v>2981000</v>
      </c>
      <c r="G53" s="162">
        <v>3368447</v>
      </c>
      <c r="H53" s="162">
        <f t="shared" si="7"/>
        <v>43762</v>
      </c>
      <c r="I53" s="162">
        <v>3412209</v>
      </c>
      <c r="J53" s="162">
        <v>3389979</v>
      </c>
      <c r="L53" s="165"/>
      <c r="M53" s="165"/>
      <c r="N53" s="165"/>
      <c r="O53" s="165"/>
    </row>
    <row r="54" spans="1:15" x14ac:dyDescent="0.3">
      <c r="A54" s="542"/>
      <c r="B54" s="159"/>
      <c r="C54" s="160"/>
      <c r="D54" s="160">
        <v>3</v>
      </c>
      <c r="E54" s="164" t="s">
        <v>396</v>
      </c>
      <c r="F54" s="162">
        <v>7048000</v>
      </c>
      <c r="G54" s="162">
        <v>6885036</v>
      </c>
      <c r="H54" s="162">
        <f t="shared" si="7"/>
        <v>-100000</v>
      </c>
      <c r="I54" s="162">
        <v>6785036</v>
      </c>
      <c r="J54" s="162">
        <v>6219809</v>
      </c>
      <c r="L54" s="165"/>
      <c r="M54" s="165"/>
      <c r="N54" s="165"/>
      <c r="O54" s="165"/>
    </row>
    <row r="55" spans="1:15" ht="15.75" hidden="1" customHeight="1" x14ac:dyDescent="0.3">
      <c r="A55" s="542"/>
      <c r="B55" s="159"/>
      <c r="C55" s="160"/>
      <c r="D55" s="160">
        <v>4</v>
      </c>
      <c r="E55" s="308" t="s">
        <v>130</v>
      </c>
      <c r="F55" s="162"/>
      <c r="G55" s="162">
        <v>0</v>
      </c>
      <c r="H55" s="162">
        <f t="shared" si="7"/>
        <v>0</v>
      </c>
      <c r="I55" s="162">
        <v>0</v>
      </c>
      <c r="J55" s="162">
        <f>SUM(I55:I55)</f>
        <v>0</v>
      </c>
      <c r="L55" s="165"/>
      <c r="M55" s="165"/>
      <c r="N55" s="165"/>
      <c r="O55" s="165"/>
    </row>
    <row r="56" spans="1:15" x14ac:dyDescent="0.3">
      <c r="A56" s="542"/>
      <c r="B56" s="159"/>
      <c r="C56" s="160"/>
      <c r="D56" s="160">
        <v>5</v>
      </c>
      <c r="E56" s="308" t="s">
        <v>132</v>
      </c>
      <c r="F56" s="162">
        <v>465503</v>
      </c>
      <c r="G56" s="162">
        <v>0</v>
      </c>
      <c r="H56" s="162">
        <f t="shared" si="7"/>
        <v>0</v>
      </c>
      <c r="I56" s="162">
        <v>0</v>
      </c>
      <c r="J56" s="162">
        <f>SUM(I56:I56)</f>
        <v>0</v>
      </c>
      <c r="L56" s="165"/>
      <c r="M56" s="165"/>
      <c r="N56" s="165"/>
      <c r="O56" s="165"/>
    </row>
    <row r="57" spans="1:15" x14ac:dyDescent="0.3">
      <c r="A57" s="542"/>
      <c r="B57" s="159"/>
      <c r="C57" s="160"/>
      <c r="D57" s="160">
        <v>6</v>
      </c>
      <c r="E57" s="308" t="s">
        <v>133</v>
      </c>
      <c r="F57" s="162">
        <v>2227000</v>
      </c>
      <c r="G57" s="162">
        <v>3759051</v>
      </c>
      <c r="H57" s="162">
        <f t="shared" si="7"/>
        <v>0</v>
      </c>
      <c r="I57" s="162">
        <v>3759051</v>
      </c>
      <c r="J57" s="162">
        <v>3124548</v>
      </c>
      <c r="L57" s="165"/>
      <c r="M57" s="165"/>
      <c r="N57" s="165"/>
      <c r="O57" s="165"/>
    </row>
    <row r="58" spans="1:15" ht="15.75" hidden="1" customHeight="1" x14ac:dyDescent="0.3">
      <c r="A58" s="542"/>
      <c r="B58" s="159"/>
      <c r="C58" s="160"/>
      <c r="D58" s="160">
        <v>7</v>
      </c>
      <c r="E58" s="308" t="s">
        <v>135</v>
      </c>
      <c r="F58" s="162"/>
      <c r="G58" s="162">
        <v>0</v>
      </c>
      <c r="H58" s="162"/>
      <c r="I58" s="162">
        <v>0</v>
      </c>
      <c r="J58" s="162">
        <f>SUM(I58:I58)</f>
        <v>0</v>
      </c>
      <c r="L58" s="165"/>
      <c r="M58" s="165"/>
      <c r="N58" s="165"/>
      <c r="O58" s="165"/>
    </row>
    <row r="59" spans="1:15" ht="15.75" hidden="1" customHeight="1" x14ac:dyDescent="0.3">
      <c r="A59" s="542"/>
      <c r="B59" s="159"/>
      <c r="C59" s="160"/>
      <c r="D59" s="160">
        <v>8</v>
      </c>
      <c r="E59" s="308" t="s">
        <v>442</v>
      </c>
      <c r="F59" s="162"/>
      <c r="G59" s="162">
        <v>0</v>
      </c>
      <c r="H59" s="162"/>
      <c r="I59" s="162">
        <v>0</v>
      </c>
      <c r="J59" s="162">
        <f>SUM(I59:I59)</f>
        <v>0</v>
      </c>
      <c r="L59" s="165"/>
      <c r="M59" s="165"/>
      <c r="N59" s="165"/>
      <c r="O59" s="165"/>
    </row>
    <row r="60" spans="1:15" ht="15.75" hidden="1" customHeight="1" x14ac:dyDescent="0.3">
      <c r="A60" s="542"/>
      <c r="B60" s="159"/>
      <c r="C60" s="160"/>
      <c r="D60" s="160">
        <v>9</v>
      </c>
      <c r="E60" s="308" t="s">
        <v>265</v>
      </c>
      <c r="F60" s="162"/>
      <c r="G60" s="162">
        <v>0</v>
      </c>
      <c r="H60" s="162"/>
      <c r="I60" s="162">
        <v>0</v>
      </c>
      <c r="J60" s="162">
        <f>SUM(I60:I60)</f>
        <v>0</v>
      </c>
      <c r="L60" s="165"/>
      <c r="M60" s="165"/>
      <c r="N60" s="165"/>
      <c r="O60" s="165"/>
    </row>
    <row r="61" spans="1:15" ht="15.75" hidden="1" customHeight="1" x14ac:dyDescent="0.3">
      <c r="A61" s="542"/>
      <c r="B61" s="159"/>
      <c r="C61" s="160"/>
      <c r="D61" s="160">
        <v>10</v>
      </c>
      <c r="E61" s="164" t="s">
        <v>262</v>
      </c>
      <c r="F61" s="162"/>
      <c r="G61" s="162">
        <v>0</v>
      </c>
      <c r="H61" s="162"/>
      <c r="I61" s="162">
        <v>0</v>
      </c>
      <c r="J61" s="162">
        <f>SUM(I61:I61)</f>
        <v>0</v>
      </c>
      <c r="L61" s="165"/>
      <c r="M61" s="165"/>
      <c r="N61" s="165"/>
      <c r="O61" s="165"/>
    </row>
    <row r="62" spans="1:15" x14ac:dyDescent="0.3">
      <c r="A62" s="166"/>
      <c r="B62" s="167"/>
      <c r="C62" s="168"/>
      <c r="D62" s="168"/>
      <c r="E62" s="169" t="s">
        <v>397</v>
      </c>
      <c r="F62" s="170">
        <f>SUM(F52:F61)</f>
        <v>27926503</v>
      </c>
      <c r="G62" s="170">
        <f t="shared" ref="G62:J62" si="8">SUM(G52:G61)</f>
        <v>30764465</v>
      </c>
      <c r="H62" s="170">
        <f t="shared" si="8"/>
        <v>268168</v>
      </c>
      <c r="I62" s="170">
        <f t="shared" si="8"/>
        <v>31032633</v>
      </c>
      <c r="J62" s="170">
        <f t="shared" si="8"/>
        <v>29408771</v>
      </c>
      <c r="L62" s="165"/>
      <c r="M62" s="165"/>
      <c r="N62" s="165"/>
      <c r="O62" s="165"/>
    </row>
    <row r="63" spans="1:15" x14ac:dyDescent="0.3">
      <c r="A63" s="542"/>
      <c r="B63" s="163">
        <v>5</v>
      </c>
      <c r="C63" s="160"/>
      <c r="D63" s="160"/>
      <c r="E63" s="161" t="s">
        <v>247</v>
      </c>
      <c r="F63" s="162"/>
      <c r="G63" s="162">
        <v>0</v>
      </c>
      <c r="H63" s="162"/>
      <c r="I63" s="162">
        <v>0</v>
      </c>
      <c r="J63" s="162">
        <f>SUM(I63:I63)</f>
        <v>0</v>
      </c>
      <c r="L63" s="165"/>
      <c r="M63" s="165"/>
      <c r="N63" s="165"/>
      <c r="O63" s="165"/>
    </row>
    <row r="64" spans="1:15" x14ac:dyDescent="0.3">
      <c r="A64" s="542"/>
      <c r="B64" s="159"/>
      <c r="C64" s="160">
        <v>1</v>
      </c>
      <c r="D64" s="160"/>
      <c r="E64" s="164" t="s">
        <v>441</v>
      </c>
      <c r="F64" s="162"/>
      <c r="G64" s="162">
        <v>0</v>
      </c>
      <c r="H64" s="162"/>
      <c r="I64" s="162">
        <v>0</v>
      </c>
      <c r="J64" s="162">
        <f>SUM(I64:I64)</f>
        <v>0</v>
      </c>
      <c r="L64" s="165"/>
      <c r="M64" s="165"/>
      <c r="N64" s="165"/>
      <c r="O64" s="165"/>
    </row>
    <row r="65" spans="1:15" x14ac:dyDescent="0.3">
      <c r="A65" s="542"/>
      <c r="B65" s="159"/>
      <c r="C65" s="160"/>
      <c r="D65" s="160">
        <v>1</v>
      </c>
      <c r="E65" s="164" t="s">
        <v>162</v>
      </c>
      <c r="F65" s="162">
        <v>8632000</v>
      </c>
      <c r="G65" s="162">
        <v>9377093</v>
      </c>
      <c r="H65" s="162">
        <f t="shared" ref="H65:H70" si="9">I65-G65</f>
        <v>160601</v>
      </c>
      <c r="I65" s="162">
        <v>9537694</v>
      </c>
      <c r="J65" s="162">
        <v>9053623</v>
      </c>
      <c r="L65" s="165"/>
      <c r="M65" s="165"/>
      <c r="N65" s="165"/>
      <c r="O65" s="165"/>
    </row>
    <row r="66" spans="1:15" x14ac:dyDescent="0.3">
      <c r="A66" s="542"/>
      <c r="B66" s="159"/>
      <c r="C66" s="160"/>
      <c r="D66" s="160">
        <v>2</v>
      </c>
      <c r="E66" s="164" t="s">
        <v>391</v>
      </c>
      <c r="F66" s="162">
        <v>1725000</v>
      </c>
      <c r="G66" s="162">
        <v>1870293</v>
      </c>
      <c r="H66" s="162">
        <f t="shared" si="9"/>
        <v>31320</v>
      </c>
      <c r="I66" s="162">
        <v>1901613</v>
      </c>
      <c r="J66" s="162">
        <v>1791762</v>
      </c>
      <c r="L66" s="165"/>
      <c r="M66" s="165"/>
      <c r="N66" s="165"/>
      <c r="O66" s="165"/>
    </row>
    <row r="67" spans="1:15" x14ac:dyDescent="0.3">
      <c r="A67" s="542"/>
      <c r="B67" s="159"/>
      <c r="C67" s="160"/>
      <c r="D67" s="160">
        <v>3</v>
      </c>
      <c r="E67" s="164" t="s">
        <v>388</v>
      </c>
      <c r="F67" s="162">
        <v>3179000</v>
      </c>
      <c r="G67" s="162">
        <v>3539199</v>
      </c>
      <c r="H67" s="162">
        <f t="shared" si="9"/>
        <v>20000</v>
      </c>
      <c r="I67" s="162">
        <v>3559199</v>
      </c>
      <c r="J67" s="162">
        <v>3178759</v>
      </c>
      <c r="L67" s="165"/>
      <c r="M67" s="165"/>
      <c r="N67" s="165"/>
      <c r="O67" s="165"/>
    </row>
    <row r="68" spans="1:15" ht="15.75" hidden="1" customHeight="1" x14ac:dyDescent="0.3">
      <c r="A68" s="542"/>
      <c r="B68" s="159"/>
      <c r="C68" s="160"/>
      <c r="D68" s="160">
        <v>4</v>
      </c>
      <c r="E68" s="308" t="s">
        <v>130</v>
      </c>
      <c r="F68" s="162"/>
      <c r="G68" s="162">
        <v>0</v>
      </c>
      <c r="H68" s="162">
        <f t="shared" si="9"/>
        <v>0</v>
      </c>
      <c r="I68" s="162">
        <v>0</v>
      </c>
      <c r="J68" s="162">
        <f>SUM(I68:I68)</f>
        <v>0</v>
      </c>
      <c r="L68" s="165"/>
      <c r="M68" s="165"/>
      <c r="N68" s="165"/>
      <c r="O68" s="165"/>
    </row>
    <row r="69" spans="1:15" x14ac:dyDescent="0.3">
      <c r="A69" s="542"/>
      <c r="B69" s="159"/>
      <c r="C69" s="160"/>
      <c r="D69" s="160">
        <v>5</v>
      </c>
      <c r="E69" s="308" t="s">
        <v>132</v>
      </c>
      <c r="F69" s="162">
        <v>350199</v>
      </c>
      <c r="G69" s="162">
        <v>0</v>
      </c>
      <c r="H69" s="162">
        <f t="shared" si="9"/>
        <v>400000</v>
      </c>
      <c r="I69" s="162">
        <v>400000</v>
      </c>
      <c r="J69" s="162">
        <v>400000</v>
      </c>
      <c r="L69" s="165"/>
      <c r="M69" s="165"/>
      <c r="N69" s="165"/>
      <c r="O69" s="165"/>
    </row>
    <row r="70" spans="1:15" x14ac:dyDescent="0.3">
      <c r="A70" s="542"/>
      <c r="B70" s="159"/>
      <c r="C70" s="160"/>
      <c r="D70" s="160">
        <v>6</v>
      </c>
      <c r="E70" s="308" t="s">
        <v>133</v>
      </c>
      <c r="F70" s="162">
        <v>150000</v>
      </c>
      <c r="G70" s="162">
        <v>150000</v>
      </c>
      <c r="H70" s="162">
        <f t="shared" si="9"/>
        <v>0</v>
      </c>
      <c r="I70" s="162">
        <v>150000</v>
      </c>
      <c r="J70" s="162">
        <v>148715</v>
      </c>
      <c r="L70" s="165"/>
      <c r="M70" s="165"/>
      <c r="N70" s="165"/>
      <c r="O70" s="165"/>
    </row>
    <row r="71" spans="1:15" ht="15.75" hidden="1" customHeight="1" x14ac:dyDescent="0.3">
      <c r="A71" s="542"/>
      <c r="B71" s="159"/>
      <c r="C71" s="160"/>
      <c r="D71" s="160">
        <v>7</v>
      </c>
      <c r="E71" s="308" t="s">
        <v>135</v>
      </c>
      <c r="F71" s="162"/>
      <c r="G71" s="162">
        <v>0</v>
      </c>
      <c r="H71" s="162"/>
      <c r="I71" s="162">
        <v>0</v>
      </c>
      <c r="J71" s="162">
        <f>SUM(I71:I71)</f>
        <v>0</v>
      </c>
      <c r="L71" s="165"/>
      <c r="M71" s="165"/>
      <c r="N71" s="165"/>
      <c r="O71" s="165"/>
    </row>
    <row r="72" spans="1:15" ht="15.75" hidden="1" customHeight="1" x14ac:dyDescent="0.3">
      <c r="A72" s="542"/>
      <c r="B72" s="159"/>
      <c r="C72" s="160"/>
      <c r="D72" s="160">
        <v>8</v>
      </c>
      <c r="E72" s="308" t="s">
        <v>442</v>
      </c>
      <c r="F72" s="162"/>
      <c r="G72" s="162">
        <v>0</v>
      </c>
      <c r="H72" s="162"/>
      <c r="I72" s="162">
        <v>0</v>
      </c>
      <c r="J72" s="162">
        <f>SUM(I72:I72)</f>
        <v>0</v>
      </c>
      <c r="L72" s="165"/>
      <c r="M72" s="165"/>
      <c r="N72" s="165"/>
      <c r="O72" s="165"/>
    </row>
    <row r="73" spans="1:15" ht="15.75" hidden="1" customHeight="1" x14ac:dyDescent="0.3">
      <c r="A73" s="542"/>
      <c r="B73" s="159"/>
      <c r="C73" s="160"/>
      <c r="D73" s="160">
        <v>9</v>
      </c>
      <c r="E73" s="308" t="s">
        <v>265</v>
      </c>
      <c r="F73" s="162"/>
      <c r="G73" s="162">
        <v>0</v>
      </c>
      <c r="H73" s="162"/>
      <c r="I73" s="162">
        <v>0</v>
      </c>
      <c r="J73" s="162">
        <f>SUM(I73:I73)</f>
        <v>0</v>
      </c>
      <c r="L73" s="165"/>
      <c r="M73" s="165"/>
      <c r="N73" s="165"/>
      <c r="O73" s="165"/>
    </row>
    <row r="74" spans="1:15" ht="15.75" hidden="1" customHeight="1" x14ac:dyDescent="0.3">
      <c r="A74" s="542"/>
      <c r="B74" s="159"/>
      <c r="C74" s="160"/>
      <c r="D74" s="160">
        <v>10</v>
      </c>
      <c r="E74" s="164" t="s">
        <v>262</v>
      </c>
      <c r="F74" s="162"/>
      <c r="G74" s="162">
        <v>0</v>
      </c>
      <c r="H74" s="162"/>
      <c r="I74" s="162">
        <v>0</v>
      </c>
      <c r="J74" s="162">
        <f>SUM(I74:I74)</f>
        <v>0</v>
      </c>
      <c r="L74" s="165"/>
      <c r="M74" s="165"/>
      <c r="N74" s="165"/>
      <c r="O74" s="165"/>
    </row>
    <row r="75" spans="1:15" x14ac:dyDescent="0.3">
      <c r="A75" s="166"/>
      <c r="B75" s="167"/>
      <c r="C75" s="168"/>
      <c r="D75" s="168"/>
      <c r="E75" s="169" t="s">
        <v>398</v>
      </c>
      <c r="F75" s="170">
        <f>SUM(F65:F74)</f>
        <v>14036199</v>
      </c>
      <c r="G75" s="170">
        <f t="shared" ref="G75:H75" si="10">SUM(G65:G74)</f>
        <v>14936585</v>
      </c>
      <c r="H75" s="170">
        <f t="shared" si="10"/>
        <v>611921</v>
      </c>
      <c r="I75" s="170">
        <f>SUM(I65:I74)</f>
        <v>15548506</v>
      </c>
      <c r="J75" s="170">
        <f>SUM(J65:J74)</f>
        <v>14572859</v>
      </c>
      <c r="L75" s="165"/>
      <c r="M75" s="165"/>
      <c r="N75" s="165"/>
      <c r="O75" s="165"/>
    </row>
    <row r="76" spans="1:15" x14ac:dyDescent="0.3">
      <c r="A76" s="542"/>
      <c r="B76" s="163"/>
      <c r="C76" s="160"/>
      <c r="D76" s="160"/>
      <c r="E76" s="161" t="s">
        <v>654</v>
      </c>
      <c r="F76" s="162"/>
      <c r="G76" s="162">
        <v>0</v>
      </c>
      <c r="H76" s="162"/>
      <c r="I76" s="162">
        <v>0</v>
      </c>
      <c r="J76" s="162">
        <f>SUM(I76:I76)</f>
        <v>0</v>
      </c>
      <c r="L76" s="165"/>
      <c r="M76" s="165"/>
      <c r="N76" s="165"/>
      <c r="O76" s="165"/>
    </row>
    <row r="77" spans="1:15" x14ac:dyDescent="0.3">
      <c r="A77" s="542"/>
      <c r="B77" s="159"/>
      <c r="C77" s="160">
        <v>1</v>
      </c>
      <c r="D77" s="160"/>
      <c r="E77" s="164" t="s">
        <v>441</v>
      </c>
      <c r="F77" s="162"/>
      <c r="G77" s="162">
        <v>0</v>
      </c>
      <c r="H77" s="162">
        <f t="shared" ref="H77:H83" si="11">I77-G77</f>
        <v>0</v>
      </c>
      <c r="I77" s="162">
        <v>0</v>
      </c>
      <c r="J77" s="162">
        <f>SUM(I77:I77)</f>
        <v>0</v>
      </c>
      <c r="L77" s="165"/>
      <c r="M77" s="165"/>
      <c r="N77" s="165"/>
      <c r="O77" s="165"/>
    </row>
    <row r="78" spans="1:15" x14ac:dyDescent="0.3">
      <c r="A78" s="542"/>
      <c r="B78" s="159"/>
      <c r="C78" s="160"/>
      <c r="D78" s="160">
        <v>1</v>
      </c>
      <c r="E78" s="164" t="s">
        <v>162</v>
      </c>
      <c r="F78" s="162">
        <v>0</v>
      </c>
      <c r="G78" s="162">
        <v>15134500</v>
      </c>
      <c r="H78" s="162">
        <f t="shared" si="11"/>
        <v>55400</v>
      </c>
      <c r="I78" s="162">
        <v>15189900</v>
      </c>
      <c r="J78" s="162">
        <v>13440591</v>
      </c>
      <c r="L78" s="165"/>
      <c r="M78" s="165"/>
      <c r="N78" s="165"/>
      <c r="O78" s="165"/>
    </row>
    <row r="79" spans="1:15" x14ac:dyDescent="0.3">
      <c r="A79" s="542"/>
      <c r="B79" s="159"/>
      <c r="C79" s="160"/>
      <c r="D79" s="160">
        <v>2</v>
      </c>
      <c r="E79" s="164" t="s">
        <v>387</v>
      </c>
      <c r="F79" s="162">
        <v>0</v>
      </c>
      <c r="G79" s="162">
        <v>3162007</v>
      </c>
      <c r="H79" s="162">
        <f t="shared" si="11"/>
        <v>10802</v>
      </c>
      <c r="I79" s="162">
        <v>3172809</v>
      </c>
      <c r="J79" s="162">
        <v>2765201</v>
      </c>
      <c r="L79" s="165"/>
      <c r="M79" s="165"/>
      <c r="N79" s="165"/>
      <c r="O79" s="165"/>
    </row>
    <row r="80" spans="1:15" x14ac:dyDescent="0.3">
      <c r="A80" s="542"/>
      <c r="B80" s="159"/>
      <c r="C80" s="160"/>
      <c r="D80" s="160">
        <v>3</v>
      </c>
      <c r="E80" s="164" t="s">
        <v>388</v>
      </c>
      <c r="F80" s="162">
        <v>0</v>
      </c>
      <c r="G80" s="162">
        <v>20670715</v>
      </c>
      <c r="H80" s="162">
        <f t="shared" si="11"/>
        <v>0</v>
      </c>
      <c r="I80" s="162">
        <v>20670715</v>
      </c>
      <c r="J80" s="162">
        <v>19883869</v>
      </c>
      <c r="L80" s="165"/>
      <c r="M80" s="165"/>
      <c r="N80" s="165"/>
      <c r="O80" s="165"/>
    </row>
    <row r="81" spans="1:15" ht="15.75" hidden="1" customHeight="1" x14ac:dyDescent="0.3">
      <c r="A81" s="542"/>
      <c r="B81" s="159"/>
      <c r="C81" s="160"/>
      <c r="D81" s="160">
        <v>4</v>
      </c>
      <c r="E81" s="308" t="s">
        <v>130</v>
      </c>
      <c r="F81" s="162"/>
      <c r="G81" s="162">
        <v>0</v>
      </c>
      <c r="H81" s="162">
        <f t="shared" si="11"/>
        <v>0</v>
      </c>
      <c r="I81" s="162">
        <v>0</v>
      </c>
      <c r="J81" s="162">
        <f>SUM(I81:I81)</f>
        <v>0</v>
      </c>
      <c r="L81" s="165"/>
      <c r="M81" s="165"/>
      <c r="N81" s="165"/>
      <c r="O81" s="165"/>
    </row>
    <row r="82" spans="1:15" ht="15.75" hidden="1" customHeight="1" x14ac:dyDescent="0.3">
      <c r="A82" s="542"/>
      <c r="B82" s="159"/>
      <c r="C82" s="160"/>
      <c r="D82" s="160">
        <v>5</v>
      </c>
      <c r="E82" s="308" t="s">
        <v>132</v>
      </c>
      <c r="F82" s="162"/>
      <c r="G82" s="162">
        <v>0</v>
      </c>
      <c r="H82" s="162">
        <f t="shared" si="11"/>
        <v>0</v>
      </c>
      <c r="I82" s="162">
        <v>0</v>
      </c>
      <c r="J82" s="162">
        <f>SUM(I82:I82)</f>
        <v>0</v>
      </c>
      <c r="L82" s="165"/>
      <c r="M82" s="165"/>
      <c r="N82" s="165"/>
      <c r="O82" s="165"/>
    </row>
    <row r="83" spans="1:15" x14ac:dyDescent="0.3">
      <c r="A83" s="542"/>
      <c r="B83" s="159"/>
      <c r="C83" s="160"/>
      <c r="D83" s="160">
        <v>6</v>
      </c>
      <c r="E83" s="308" t="s">
        <v>133</v>
      </c>
      <c r="F83" s="162">
        <v>0</v>
      </c>
      <c r="G83" s="162">
        <v>7527000</v>
      </c>
      <c r="H83" s="162">
        <f t="shared" si="11"/>
        <v>0</v>
      </c>
      <c r="I83" s="162">
        <v>7527000</v>
      </c>
      <c r="J83" s="162">
        <v>3500340</v>
      </c>
      <c r="L83" s="165"/>
      <c r="M83" s="165"/>
      <c r="N83" s="165"/>
      <c r="O83" s="165"/>
    </row>
    <row r="84" spans="1:15" ht="15.75" hidden="1" customHeight="1" x14ac:dyDescent="0.3">
      <c r="A84" s="542"/>
      <c r="B84" s="159"/>
      <c r="C84" s="160"/>
      <c r="D84" s="160">
        <v>7</v>
      </c>
      <c r="E84" s="308" t="s">
        <v>135</v>
      </c>
      <c r="F84" s="162"/>
      <c r="G84" s="162">
        <v>0</v>
      </c>
      <c r="H84" s="162">
        <f>I84-F84</f>
        <v>0</v>
      </c>
      <c r="I84" s="162">
        <v>0</v>
      </c>
      <c r="J84" s="162">
        <f>SUM(I84:I84)</f>
        <v>0</v>
      </c>
      <c r="L84" s="165"/>
      <c r="M84" s="165"/>
      <c r="N84" s="165"/>
      <c r="O84" s="165"/>
    </row>
    <row r="85" spans="1:15" ht="15.75" hidden="1" customHeight="1" x14ac:dyDescent="0.3">
      <c r="A85" s="542"/>
      <c r="B85" s="159"/>
      <c r="C85" s="160"/>
      <c r="D85" s="160">
        <v>8</v>
      </c>
      <c r="E85" s="308" t="s">
        <v>442</v>
      </c>
      <c r="F85" s="162"/>
      <c r="G85" s="162">
        <v>0</v>
      </c>
      <c r="H85" s="162">
        <f>I85-F85</f>
        <v>0</v>
      </c>
      <c r="I85" s="162">
        <v>0</v>
      </c>
      <c r="J85" s="162">
        <f>SUM(I85:I85)</f>
        <v>0</v>
      </c>
      <c r="L85" s="165"/>
      <c r="M85" s="165"/>
      <c r="N85" s="165"/>
      <c r="O85" s="165"/>
    </row>
    <row r="86" spans="1:15" ht="15.75" hidden="1" customHeight="1" x14ac:dyDescent="0.3">
      <c r="A86" s="542"/>
      <c r="B86" s="159"/>
      <c r="C86" s="160"/>
      <c r="D86" s="160">
        <v>9</v>
      </c>
      <c r="E86" s="308" t="s">
        <v>265</v>
      </c>
      <c r="F86" s="162"/>
      <c r="G86" s="162">
        <v>0</v>
      </c>
      <c r="H86" s="162">
        <f>I86-F86</f>
        <v>0</v>
      </c>
      <c r="I86" s="162">
        <v>0</v>
      </c>
      <c r="J86" s="162">
        <f>SUM(I86:I86)</f>
        <v>0</v>
      </c>
      <c r="L86" s="165"/>
      <c r="M86" s="165"/>
      <c r="N86" s="165"/>
      <c r="O86" s="165"/>
    </row>
    <row r="87" spans="1:15" ht="15.75" hidden="1" customHeight="1" x14ac:dyDescent="0.3">
      <c r="A87" s="542"/>
      <c r="B87" s="159"/>
      <c r="C87" s="160"/>
      <c r="D87" s="160">
        <v>10</v>
      </c>
      <c r="E87" s="164" t="s">
        <v>168</v>
      </c>
      <c r="F87" s="162"/>
      <c r="G87" s="162">
        <v>0</v>
      </c>
      <c r="H87" s="162">
        <f>I87-F87</f>
        <v>0</v>
      </c>
      <c r="I87" s="162">
        <v>0</v>
      </c>
      <c r="J87" s="162">
        <f>SUM(I87:I87)</f>
        <v>0</v>
      </c>
      <c r="L87" s="165"/>
      <c r="M87" s="165"/>
      <c r="N87" s="165"/>
      <c r="O87" s="165"/>
    </row>
    <row r="88" spans="1:15" ht="16.2" thickBot="1" x14ac:dyDescent="0.35">
      <c r="A88" s="166"/>
      <c r="B88" s="167"/>
      <c r="C88" s="168"/>
      <c r="D88" s="168"/>
      <c r="E88" s="169" t="s">
        <v>389</v>
      </c>
      <c r="F88" s="170">
        <f>SUM(F78:F87)</f>
        <v>0</v>
      </c>
      <c r="G88" s="170">
        <f t="shared" ref="G88:I88" si="12">SUM(G78:G87)</f>
        <v>46494222</v>
      </c>
      <c r="H88" s="170">
        <f t="shared" si="12"/>
        <v>66202</v>
      </c>
      <c r="I88" s="170">
        <f t="shared" si="12"/>
        <v>46560424</v>
      </c>
      <c r="J88" s="170">
        <f>SUM(J78:J87)</f>
        <v>39590001</v>
      </c>
      <c r="L88" s="165"/>
      <c r="M88" s="165"/>
      <c r="N88" s="165"/>
      <c r="O88" s="165"/>
    </row>
    <row r="89" spans="1:15" ht="16.2" thickBot="1" x14ac:dyDescent="0.35">
      <c r="A89" s="181"/>
      <c r="B89" s="182"/>
      <c r="C89" s="182"/>
      <c r="D89" s="182"/>
      <c r="E89" s="183" t="s">
        <v>399</v>
      </c>
      <c r="F89" s="184">
        <f>F75+F62+F49+F36+F23+F88</f>
        <v>662419056</v>
      </c>
      <c r="G89" s="184">
        <f t="shared" ref="G89:J89" si="13">G75+G62+G49+G36+G23+G88</f>
        <v>721727065</v>
      </c>
      <c r="H89" s="184">
        <f t="shared" si="13"/>
        <v>-125232</v>
      </c>
      <c r="I89" s="184">
        <f>I75+I62+I49+I36+I23+I88</f>
        <v>721601833</v>
      </c>
      <c r="J89" s="184">
        <f t="shared" si="13"/>
        <v>697796007</v>
      </c>
      <c r="L89" s="165"/>
      <c r="M89" s="165"/>
      <c r="N89" s="165"/>
      <c r="O89" s="165"/>
    </row>
    <row r="90" spans="1:15" x14ac:dyDescent="0.3">
      <c r="A90" s="158">
        <v>103</v>
      </c>
      <c r="B90" s="159"/>
      <c r="C90" s="174"/>
      <c r="D90" s="160"/>
      <c r="E90" s="161" t="s">
        <v>400</v>
      </c>
      <c r="F90" s="162"/>
      <c r="G90" s="162">
        <v>0</v>
      </c>
      <c r="H90" s="162"/>
      <c r="I90" s="162">
        <v>0</v>
      </c>
      <c r="J90" s="162">
        <f>SUM(I90:I90)</f>
        <v>0</v>
      </c>
      <c r="L90" s="165"/>
      <c r="M90" s="165"/>
      <c r="N90" s="165"/>
      <c r="O90" s="165"/>
    </row>
    <row r="91" spans="1:15" x14ac:dyDescent="0.3">
      <c r="A91" s="542"/>
      <c r="B91" s="159"/>
      <c r="C91" s="160"/>
      <c r="D91" s="160">
        <v>1</v>
      </c>
      <c r="E91" s="164" t="s">
        <v>162</v>
      </c>
      <c r="F91" s="162">
        <v>193765000</v>
      </c>
      <c r="G91" s="162">
        <v>194435831</v>
      </c>
      <c r="H91" s="162">
        <f>I91-G91</f>
        <v>5400768</v>
      </c>
      <c r="I91" s="162">
        <v>199836599</v>
      </c>
      <c r="J91" s="162">
        <v>190259401</v>
      </c>
      <c r="L91" s="165"/>
      <c r="M91" s="165"/>
      <c r="N91" s="165"/>
      <c r="O91" s="165"/>
    </row>
    <row r="92" spans="1:15" x14ac:dyDescent="0.3">
      <c r="A92" s="542"/>
      <c r="B92" s="159"/>
      <c r="C92" s="160"/>
      <c r="D92" s="160">
        <v>2</v>
      </c>
      <c r="E92" s="164" t="s">
        <v>391</v>
      </c>
      <c r="F92" s="162">
        <v>42181000</v>
      </c>
      <c r="G92" s="162">
        <v>42679026</v>
      </c>
      <c r="H92" s="162">
        <f>I92-G92</f>
        <v>950603</v>
      </c>
      <c r="I92" s="162">
        <v>43629629</v>
      </c>
      <c r="J92" s="162">
        <v>40819772</v>
      </c>
      <c r="L92" s="165"/>
      <c r="M92" s="165"/>
      <c r="N92" s="165"/>
      <c r="O92" s="165"/>
    </row>
    <row r="93" spans="1:15" ht="16.2" thickBot="1" x14ac:dyDescent="0.35">
      <c r="A93" s="542"/>
      <c r="B93" s="159"/>
      <c r="C93" s="174"/>
      <c r="D93" s="160">
        <v>3</v>
      </c>
      <c r="E93" s="545" t="s">
        <v>388</v>
      </c>
      <c r="F93" s="185">
        <v>23000000</v>
      </c>
      <c r="G93" s="185">
        <v>20880479</v>
      </c>
      <c r="H93" s="185">
        <f>I93-G93</f>
        <v>5850013</v>
      </c>
      <c r="I93" s="185">
        <v>26730492</v>
      </c>
      <c r="J93" s="185">
        <v>19945845</v>
      </c>
      <c r="L93" s="165"/>
      <c r="M93" s="165"/>
      <c r="N93" s="165"/>
      <c r="O93" s="165"/>
    </row>
    <row r="94" spans="1:15" ht="16.2" thickBot="1" x14ac:dyDescent="0.35">
      <c r="A94" s="181"/>
      <c r="B94" s="182"/>
      <c r="C94" s="182"/>
      <c r="D94" s="182"/>
      <c r="E94" s="183" t="s">
        <v>401</v>
      </c>
      <c r="F94" s="184">
        <f>SUM(F91:F93)</f>
        <v>258946000</v>
      </c>
      <c r="G94" s="184">
        <f t="shared" ref="G94:H94" si="14">SUM(G91:G93)</f>
        <v>257995336</v>
      </c>
      <c r="H94" s="184">
        <f t="shared" si="14"/>
        <v>12201384</v>
      </c>
      <c r="I94" s="184">
        <f>SUM(I91:I93)</f>
        <v>270196720</v>
      </c>
      <c r="J94" s="184">
        <f>SUM(J91:J93)</f>
        <v>251025018</v>
      </c>
      <c r="L94" s="165"/>
      <c r="M94" s="165"/>
      <c r="N94" s="165"/>
      <c r="O94" s="165"/>
    </row>
    <row r="95" spans="1:15" ht="16.5" hidden="1" customHeight="1" thickBot="1" x14ac:dyDescent="0.35">
      <c r="A95" s="194">
        <v>304</v>
      </c>
      <c r="B95" s="195"/>
      <c r="C95" s="187"/>
      <c r="D95" s="187"/>
      <c r="E95" s="196" t="s">
        <v>555</v>
      </c>
      <c r="F95" s="197"/>
      <c r="G95" s="197">
        <v>0</v>
      </c>
      <c r="H95" s="197"/>
      <c r="I95" s="197">
        <v>0</v>
      </c>
      <c r="J95" s="197">
        <f t="shared" ref="J95:J101" si="15">SUM(I95:I95)</f>
        <v>0</v>
      </c>
      <c r="K95" s="178"/>
      <c r="L95" s="165"/>
      <c r="M95" s="165"/>
      <c r="N95" s="165"/>
      <c r="O95" s="165"/>
    </row>
    <row r="96" spans="1:15" ht="16.5" hidden="1" customHeight="1" thickBot="1" x14ac:dyDescent="0.35">
      <c r="A96" s="542"/>
      <c r="B96" s="159"/>
      <c r="C96" s="160">
        <v>1</v>
      </c>
      <c r="D96" s="160"/>
      <c r="E96" s="198" t="s">
        <v>556</v>
      </c>
      <c r="F96" s="177"/>
      <c r="G96" s="177">
        <v>0</v>
      </c>
      <c r="H96" s="177"/>
      <c r="I96" s="177">
        <v>0</v>
      </c>
      <c r="J96" s="177">
        <f t="shared" si="15"/>
        <v>0</v>
      </c>
      <c r="K96" s="178"/>
      <c r="L96" s="165"/>
      <c r="M96" s="165"/>
      <c r="N96" s="165"/>
      <c r="O96" s="165"/>
    </row>
    <row r="97" spans="1:17" ht="16.5" hidden="1" customHeight="1" thickBot="1" x14ac:dyDescent="0.35">
      <c r="A97" s="542"/>
      <c r="B97" s="159"/>
      <c r="C97" s="160"/>
      <c r="D97" s="160"/>
      <c r="E97" s="198" t="s">
        <v>557</v>
      </c>
      <c r="F97" s="177"/>
      <c r="G97" s="177">
        <v>0</v>
      </c>
      <c r="H97" s="177"/>
      <c r="I97" s="177">
        <v>0</v>
      </c>
      <c r="J97" s="177">
        <f t="shared" si="15"/>
        <v>0</v>
      </c>
      <c r="K97" s="178"/>
      <c r="L97" s="165"/>
      <c r="M97" s="165"/>
      <c r="N97" s="165"/>
      <c r="O97" s="165"/>
    </row>
    <row r="98" spans="1:17" ht="16.5" hidden="1" customHeight="1" thickBot="1" x14ac:dyDescent="0.35">
      <c r="A98" s="542"/>
      <c r="B98" s="159"/>
      <c r="C98" s="160">
        <v>2</v>
      </c>
      <c r="D98" s="160"/>
      <c r="E98" s="164" t="s">
        <v>449</v>
      </c>
      <c r="F98" s="162"/>
      <c r="G98" s="162">
        <v>0</v>
      </c>
      <c r="H98" s="162"/>
      <c r="I98" s="162">
        <v>0</v>
      </c>
      <c r="J98" s="162">
        <f t="shared" si="15"/>
        <v>0</v>
      </c>
      <c r="L98" s="165"/>
      <c r="M98" s="165"/>
      <c r="N98" s="165"/>
      <c r="O98" s="165"/>
    </row>
    <row r="99" spans="1:17" ht="16.5" hidden="1" customHeight="1" thickBot="1" x14ac:dyDescent="0.35">
      <c r="A99" s="542"/>
      <c r="B99" s="159"/>
      <c r="C99" s="160"/>
      <c r="D99" s="160"/>
      <c r="E99" s="164" t="s">
        <v>256</v>
      </c>
      <c r="F99" s="162"/>
      <c r="G99" s="162">
        <v>0</v>
      </c>
      <c r="H99" s="162"/>
      <c r="I99" s="162">
        <v>0</v>
      </c>
      <c r="J99" s="162">
        <f t="shared" si="15"/>
        <v>0</v>
      </c>
      <c r="L99" s="165"/>
      <c r="M99" s="165"/>
      <c r="N99" s="165"/>
      <c r="O99" s="165"/>
    </row>
    <row r="100" spans="1:17" ht="16.5" hidden="1" customHeight="1" thickBot="1" x14ac:dyDescent="0.35">
      <c r="A100" s="181"/>
      <c r="B100" s="182"/>
      <c r="C100" s="182"/>
      <c r="D100" s="182"/>
      <c r="E100" s="183" t="s">
        <v>558</v>
      </c>
      <c r="F100" s="199">
        <f>SUM(F96:F99)</f>
        <v>0</v>
      </c>
      <c r="G100" s="199">
        <v>0</v>
      </c>
      <c r="H100" s="199">
        <f>SUM(H96:H99)</f>
        <v>0</v>
      </c>
      <c r="I100" s="199">
        <v>0</v>
      </c>
      <c r="J100" s="199">
        <f t="shared" si="15"/>
        <v>0</v>
      </c>
      <c r="K100" s="200"/>
      <c r="L100" s="165"/>
      <c r="M100" s="165"/>
      <c r="N100" s="165"/>
      <c r="O100" s="165"/>
      <c r="P100" s="165"/>
      <c r="Q100" s="165"/>
    </row>
    <row r="101" spans="1:17" x14ac:dyDescent="0.3">
      <c r="A101" s="194">
        <v>310</v>
      </c>
      <c r="B101" s="195"/>
      <c r="C101" s="187"/>
      <c r="D101" s="187"/>
      <c r="E101" s="196" t="s">
        <v>133</v>
      </c>
      <c r="F101" s="197"/>
      <c r="G101" s="197">
        <v>0</v>
      </c>
      <c r="H101" s="197">
        <f>I101-G101</f>
        <v>0</v>
      </c>
      <c r="I101" s="197">
        <v>0</v>
      </c>
      <c r="J101" s="197">
        <f t="shared" si="15"/>
        <v>0</v>
      </c>
      <c r="K101" s="178"/>
      <c r="L101" s="165"/>
      <c r="M101" s="165"/>
      <c r="N101" s="165"/>
      <c r="O101" s="165"/>
    </row>
    <row r="102" spans="1:17" x14ac:dyDescent="0.3">
      <c r="A102" s="542"/>
      <c r="B102" s="160">
        <v>1</v>
      </c>
      <c r="C102" s="160"/>
      <c r="D102" s="160"/>
      <c r="E102" s="198" t="s">
        <v>260</v>
      </c>
      <c r="F102" s="177">
        <v>1575000</v>
      </c>
      <c r="G102" s="177">
        <v>1575000</v>
      </c>
      <c r="H102" s="177">
        <f>I102-G102</f>
        <v>40013</v>
      </c>
      <c r="I102" s="177">
        <v>1615013</v>
      </c>
      <c r="J102" s="177">
        <v>1615013</v>
      </c>
      <c r="K102" s="178"/>
      <c r="L102" s="165"/>
      <c r="M102" s="165"/>
      <c r="N102" s="165"/>
      <c r="O102" s="165"/>
    </row>
    <row r="103" spans="1:17" x14ac:dyDescent="0.3">
      <c r="A103" s="542"/>
      <c r="B103" s="160">
        <v>2</v>
      </c>
      <c r="C103" s="160"/>
      <c r="D103" s="160"/>
      <c r="E103" s="198" t="s">
        <v>606</v>
      </c>
      <c r="F103" s="177">
        <v>236000</v>
      </c>
      <c r="G103" s="177">
        <v>669000</v>
      </c>
      <c r="H103" s="177">
        <f>I103-G103</f>
        <v>-79313</v>
      </c>
      <c r="I103" s="177">
        <v>589687</v>
      </c>
      <c r="J103" s="177">
        <v>371291</v>
      </c>
      <c r="K103" s="178"/>
      <c r="L103" s="165"/>
      <c r="M103" s="165"/>
      <c r="N103" s="165"/>
      <c r="O103" s="165"/>
    </row>
    <row r="104" spans="1:17" ht="16.2" thickBot="1" x14ac:dyDescent="0.35">
      <c r="A104" s="542"/>
      <c r="B104" s="159"/>
      <c r="C104" s="160"/>
      <c r="D104" s="160"/>
      <c r="E104" s="198" t="s">
        <v>256</v>
      </c>
      <c r="F104" s="177">
        <v>489000</v>
      </c>
      <c r="G104" s="177">
        <v>606000</v>
      </c>
      <c r="H104" s="177">
        <f>I104-G104</f>
        <v>-10700</v>
      </c>
      <c r="I104" s="177">
        <v>595300</v>
      </c>
      <c r="J104" s="177">
        <v>536300</v>
      </c>
      <c r="K104" s="178"/>
      <c r="L104" s="165"/>
      <c r="M104" s="165"/>
      <c r="N104" s="165"/>
      <c r="O104" s="165"/>
    </row>
    <row r="105" spans="1:17" ht="16.5" hidden="1" customHeight="1" thickBot="1" x14ac:dyDescent="0.35">
      <c r="A105" s="542"/>
      <c r="B105" s="159"/>
      <c r="C105" s="160">
        <v>2</v>
      </c>
      <c r="D105" s="160"/>
      <c r="E105" s="164" t="s">
        <v>449</v>
      </c>
      <c r="F105" s="162"/>
      <c r="G105" s="162">
        <v>0</v>
      </c>
      <c r="H105" s="162"/>
      <c r="I105" s="162">
        <v>0</v>
      </c>
      <c r="J105" s="162">
        <f>SUM(I105:I105)</f>
        <v>0</v>
      </c>
      <c r="L105" s="165"/>
      <c r="M105" s="165"/>
      <c r="N105" s="165"/>
      <c r="O105" s="165"/>
    </row>
    <row r="106" spans="1:17" ht="16.5" hidden="1" customHeight="1" thickBot="1" x14ac:dyDescent="0.35">
      <c r="A106" s="542"/>
      <c r="B106" s="159"/>
      <c r="C106" s="160"/>
      <c r="D106" s="160"/>
      <c r="E106" s="164" t="s">
        <v>256</v>
      </c>
      <c r="F106" s="162"/>
      <c r="G106" s="162">
        <v>0</v>
      </c>
      <c r="H106" s="162"/>
      <c r="I106" s="162">
        <v>0</v>
      </c>
      <c r="J106" s="162">
        <f>SUM(I106:I106)</f>
        <v>0</v>
      </c>
      <c r="L106" s="165"/>
      <c r="M106" s="165"/>
      <c r="N106" s="165"/>
      <c r="O106" s="165"/>
    </row>
    <row r="107" spans="1:17" ht="16.2" thickBot="1" x14ac:dyDescent="0.35">
      <c r="A107" s="181"/>
      <c r="B107" s="182"/>
      <c r="C107" s="182"/>
      <c r="D107" s="182"/>
      <c r="E107" s="183" t="s">
        <v>454</v>
      </c>
      <c r="F107" s="199">
        <f>SUM(F102:F106)</f>
        <v>2300000</v>
      </c>
      <c r="G107" s="199">
        <f t="shared" ref="G107:H107" si="16">SUM(G102:G106)</f>
        <v>2850000</v>
      </c>
      <c r="H107" s="199">
        <f t="shared" si="16"/>
        <v>-50000</v>
      </c>
      <c r="I107" s="199">
        <f>SUM(I102:I106)</f>
        <v>2800000</v>
      </c>
      <c r="J107" s="199">
        <f>SUM(J102:J106)</f>
        <v>2522604</v>
      </c>
      <c r="K107" s="200"/>
      <c r="L107" s="165"/>
      <c r="M107" s="165"/>
      <c r="N107" s="165"/>
      <c r="O107" s="165"/>
      <c r="P107" s="165"/>
      <c r="Q107" s="165"/>
    </row>
    <row r="108" spans="1:17" x14ac:dyDescent="0.3">
      <c r="A108" s="158">
        <v>104</v>
      </c>
      <c r="B108" s="159"/>
      <c r="C108" s="174"/>
      <c r="D108" s="160"/>
      <c r="E108" s="161" t="s">
        <v>403</v>
      </c>
      <c r="F108" s="162"/>
      <c r="G108" s="162">
        <v>0</v>
      </c>
      <c r="H108" s="162"/>
      <c r="I108" s="162">
        <v>0</v>
      </c>
      <c r="J108" s="162">
        <f>SUM(I108:I108)</f>
        <v>0</v>
      </c>
      <c r="L108" s="165"/>
      <c r="M108" s="165"/>
      <c r="N108" s="165"/>
      <c r="O108" s="165"/>
    </row>
    <row r="109" spans="1:17" x14ac:dyDescent="0.3">
      <c r="A109" s="542"/>
      <c r="B109" s="159"/>
      <c r="C109" s="160"/>
      <c r="D109" s="160">
        <v>1</v>
      </c>
      <c r="E109" s="164" t="s">
        <v>162</v>
      </c>
      <c r="F109" s="162">
        <v>109408000</v>
      </c>
      <c r="G109" s="162">
        <v>104025980</v>
      </c>
      <c r="H109" s="162">
        <f>I109-G109</f>
        <v>1728400</v>
      </c>
      <c r="I109" s="162">
        <v>105754380</v>
      </c>
      <c r="J109" s="162">
        <v>102937351</v>
      </c>
      <c r="L109" s="165"/>
      <c r="M109" s="165"/>
      <c r="N109" s="165"/>
      <c r="O109" s="165"/>
    </row>
    <row r="110" spans="1:17" x14ac:dyDescent="0.3">
      <c r="A110" s="542"/>
      <c r="B110" s="159"/>
      <c r="C110" s="160"/>
      <c r="D110" s="160">
        <v>2</v>
      </c>
      <c r="E110" s="164" t="s">
        <v>391</v>
      </c>
      <c r="F110" s="162">
        <v>21356000</v>
      </c>
      <c r="G110" s="162">
        <v>19352912</v>
      </c>
      <c r="H110" s="162">
        <f>I110-G110</f>
        <v>3332267</v>
      </c>
      <c r="I110" s="162">
        <v>22685179</v>
      </c>
      <c r="J110" s="162">
        <v>18529744</v>
      </c>
      <c r="L110" s="165"/>
      <c r="M110" s="165"/>
      <c r="N110" s="165"/>
      <c r="O110" s="165"/>
    </row>
    <row r="111" spans="1:17" ht="16.2" thickBot="1" x14ac:dyDescent="0.35">
      <c r="A111" s="542"/>
      <c r="B111" s="159"/>
      <c r="C111" s="174"/>
      <c r="D111" s="160">
        <v>3</v>
      </c>
      <c r="E111" s="545" t="s">
        <v>388</v>
      </c>
      <c r="F111" s="185">
        <v>608200000</v>
      </c>
      <c r="G111" s="185">
        <v>568090188</v>
      </c>
      <c r="H111" s="185">
        <f>I111-G111</f>
        <v>6809400</v>
      </c>
      <c r="I111" s="185">
        <v>574899588</v>
      </c>
      <c r="J111" s="185">
        <v>513720247</v>
      </c>
      <c r="L111" s="165"/>
      <c r="M111" s="165"/>
      <c r="N111" s="165"/>
      <c r="O111" s="165"/>
    </row>
    <row r="112" spans="1:17" ht="16.2" thickBot="1" x14ac:dyDescent="0.35">
      <c r="A112" s="201"/>
      <c r="B112" s="182"/>
      <c r="C112" s="202"/>
      <c r="D112" s="202"/>
      <c r="E112" s="183" t="s">
        <v>404</v>
      </c>
      <c r="F112" s="184">
        <f>SUM(F109:F111)</f>
        <v>738964000</v>
      </c>
      <c r="G112" s="184">
        <f t="shared" ref="G112:J112" si="17">SUM(G109:G111)</f>
        <v>691469080</v>
      </c>
      <c r="H112" s="184">
        <f t="shared" si="17"/>
        <v>11870067</v>
      </c>
      <c r="I112" s="184">
        <f t="shared" si="17"/>
        <v>703339147</v>
      </c>
      <c r="J112" s="184">
        <f t="shared" si="17"/>
        <v>635187342</v>
      </c>
      <c r="L112" s="165"/>
      <c r="M112" s="165"/>
      <c r="N112" s="165"/>
      <c r="O112" s="165"/>
    </row>
    <row r="113" spans="1:15" s="218" customFormat="1" x14ac:dyDescent="0.3">
      <c r="A113" s="213">
        <v>360</v>
      </c>
      <c r="B113" s="214"/>
      <c r="C113" s="214"/>
      <c r="D113" s="215"/>
      <c r="E113" s="216" t="s">
        <v>130</v>
      </c>
      <c r="F113" s="217"/>
      <c r="G113" s="217">
        <v>0</v>
      </c>
      <c r="H113" s="217">
        <f t="shared" ref="H113:H123" si="18">I113-G113</f>
        <v>0</v>
      </c>
      <c r="I113" s="217">
        <v>0</v>
      </c>
      <c r="J113" s="217">
        <f>SUM(I113:I113)</f>
        <v>0</v>
      </c>
      <c r="L113" s="165"/>
      <c r="M113" s="165"/>
      <c r="N113" s="165"/>
      <c r="O113" s="165"/>
    </row>
    <row r="114" spans="1:15" x14ac:dyDescent="0.3">
      <c r="A114" s="542"/>
      <c r="B114" s="160"/>
      <c r="C114" s="174">
        <v>1</v>
      </c>
      <c r="D114" s="219"/>
      <c r="E114" s="545" t="s">
        <v>549</v>
      </c>
      <c r="F114" s="220">
        <v>460000</v>
      </c>
      <c r="G114" s="220">
        <v>460000</v>
      </c>
      <c r="H114" s="220">
        <f t="shared" si="18"/>
        <v>2259000</v>
      </c>
      <c r="I114" s="220">
        <v>2719000</v>
      </c>
      <c r="J114" s="220">
        <v>2628045</v>
      </c>
      <c r="L114" s="165"/>
      <c r="M114" s="165"/>
      <c r="N114" s="165"/>
      <c r="O114" s="165"/>
    </row>
    <row r="115" spans="1:15" x14ac:dyDescent="0.3">
      <c r="A115" s="542"/>
      <c r="B115" s="160"/>
      <c r="C115" s="174">
        <v>2</v>
      </c>
      <c r="D115" s="219"/>
      <c r="E115" s="545" t="s">
        <v>544</v>
      </c>
      <c r="F115" s="220">
        <v>155000</v>
      </c>
      <c r="G115" s="220">
        <v>155000</v>
      </c>
      <c r="H115" s="220">
        <f t="shared" si="18"/>
        <v>210</v>
      </c>
      <c r="I115" s="220">
        <v>155210</v>
      </c>
      <c r="J115" s="220">
        <v>155210</v>
      </c>
      <c r="L115" s="165"/>
      <c r="M115" s="165"/>
      <c r="N115" s="165"/>
      <c r="O115" s="165"/>
    </row>
    <row r="116" spans="1:15" x14ac:dyDescent="0.3">
      <c r="A116" s="542"/>
      <c r="B116" s="160"/>
      <c r="C116" s="174">
        <v>3</v>
      </c>
      <c r="D116" s="219"/>
      <c r="E116" s="545" t="s">
        <v>545</v>
      </c>
      <c r="F116" s="220">
        <v>164000</v>
      </c>
      <c r="G116" s="220">
        <v>164000</v>
      </c>
      <c r="H116" s="220">
        <f t="shared" si="18"/>
        <v>43625</v>
      </c>
      <c r="I116" s="220">
        <v>207625</v>
      </c>
      <c r="J116" s="220">
        <v>57385</v>
      </c>
      <c r="L116" s="165"/>
      <c r="M116" s="165"/>
      <c r="N116" s="165"/>
      <c r="O116" s="165"/>
    </row>
    <row r="117" spans="1:15" x14ac:dyDescent="0.3">
      <c r="A117" s="542"/>
      <c r="B117" s="160"/>
      <c r="C117" s="174">
        <v>4</v>
      </c>
      <c r="D117" s="219"/>
      <c r="E117" s="545" t="s">
        <v>543</v>
      </c>
      <c r="F117" s="220">
        <v>3570000</v>
      </c>
      <c r="G117" s="220">
        <v>3570000</v>
      </c>
      <c r="H117" s="220">
        <f t="shared" si="18"/>
        <v>-257275</v>
      </c>
      <c r="I117" s="220">
        <v>3312725</v>
      </c>
      <c r="J117" s="220">
        <v>2998500</v>
      </c>
      <c r="L117" s="165"/>
      <c r="M117" s="165"/>
      <c r="N117" s="165"/>
      <c r="O117" s="165"/>
    </row>
    <row r="118" spans="1:15" x14ac:dyDescent="0.3">
      <c r="A118" s="542"/>
      <c r="B118" s="160"/>
      <c r="C118" s="174">
        <v>5</v>
      </c>
      <c r="D118" s="219"/>
      <c r="E118" s="545" t="s">
        <v>546</v>
      </c>
      <c r="F118" s="220">
        <v>3790000</v>
      </c>
      <c r="G118" s="220">
        <v>3790000</v>
      </c>
      <c r="H118" s="220">
        <f t="shared" si="18"/>
        <v>61360</v>
      </c>
      <c r="I118" s="220">
        <v>3851360</v>
      </c>
      <c r="J118" s="220">
        <v>3851360</v>
      </c>
      <c r="L118" s="165"/>
      <c r="M118" s="165"/>
      <c r="N118" s="165"/>
      <c r="O118" s="165"/>
    </row>
    <row r="119" spans="1:15" x14ac:dyDescent="0.3">
      <c r="A119" s="542"/>
      <c r="B119" s="160"/>
      <c r="C119" s="174">
        <v>6</v>
      </c>
      <c r="D119" s="219"/>
      <c r="E119" s="545" t="s">
        <v>547</v>
      </c>
      <c r="F119" s="220">
        <v>4425000</v>
      </c>
      <c r="G119" s="220">
        <v>4425000</v>
      </c>
      <c r="H119" s="220">
        <f t="shared" si="18"/>
        <v>0</v>
      </c>
      <c r="I119" s="220">
        <v>4425000</v>
      </c>
      <c r="J119" s="220">
        <v>4373880</v>
      </c>
      <c r="L119" s="165"/>
      <c r="M119" s="165"/>
      <c r="N119" s="165"/>
      <c r="O119" s="165"/>
    </row>
    <row r="120" spans="1:15" x14ac:dyDescent="0.3">
      <c r="A120" s="542"/>
      <c r="B120" s="160"/>
      <c r="C120" s="174">
        <v>7</v>
      </c>
      <c r="D120" s="219"/>
      <c r="E120" s="545" t="s">
        <v>418</v>
      </c>
      <c r="F120" s="220">
        <v>315000</v>
      </c>
      <c r="G120" s="220">
        <v>315000</v>
      </c>
      <c r="H120" s="220">
        <f t="shared" si="18"/>
        <v>47080</v>
      </c>
      <c r="I120" s="220">
        <v>362080</v>
      </c>
      <c r="J120" s="220">
        <v>362080</v>
      </c>
      <c r="L120" s="165"/>
      <c r="M120" s="165"/>
      <c r="N120" s="165"/>
      <c r="O120" s="165"/>
    </row>
    <row r="121" spans="1:15" x14ac:dyDescent="0.3">
      <c r="A121" s="542"/>
      <c r="B121" s="160"/>
      <c r="C121" s="174">
        <v>8</v>
      </c>
      <c r="D121" s="221"/>
      <c r="E121" s="222" t="s">
        <v>419</v>
      </c>
      <c r="F121" s="220">
        <v>2200000</v>
      </c>
      <c r="G121" s="220">
        <v>2200000</v>
      </c>
      <c r="H121" s="220">
        <f t="shared" si="18"/>
        <v>105000</v>
      </c>
      <c r="I121" s="220">
        <v>2305000</v>
      </c>
      <c r="J121" s="220">
        <v>2305000</v>
      </c>
      <c r="L121" s="165"/>
      <c r="M121" s="165"/>
      <c r="N121" s="165"/>
      <c r="O121" s="165"/>
    </row>
    <row r="122" spans="1:15" x14ac:dyDescent="0.3">
      <c r="A122" s="542"/>
      <c r="B122" s="160"/>
      <c r="C122" s="174">
        <v>9</v>
      </c>
      <c r="D122" s="221"/>
      <c r="E122" s="222" t="s">
        <v>548</v>
      </c>
      <c r="F122" s="220">
        <v>140000</v>
      </c>
      <c r="G122" s="220">
        <v>140000</v>
      </c>
      <c r="H122" s="220">
        <f t="shared" si="18"/>
        <v>0</v>
      </c>
      <c r="I122" s="220">
        <v>140000</v>
      </c>
      <c r="J122" s="220">
        <v>55640</v>
      </c>
      <c r="L122" s="165"/>
      <c r="M122" s="165"/>
      <c r="N122" s="165"/>
      <c r="O122" s="165"/>
    </row>
    <row r="123" spans="1:15" ht="16.2" thickBot="1" x14ac:dyDescent="0.35">
      <c r="A123" s="543"/>
      <c r="B123" s="544"/>
      <c r="C123" s="174">
        <v>10</v>
      </c>
      <c r="D123" s="544"/>
      <c r="E123" s="223" t="s">
        <v>420</v>
      </c>
      <c r="F123" s="224"/>
      <c r="G123" s="224">
        <v>0</v>
      </c>
      <c r="H123" s="224">
        <f t="shared" si="18"/>
        <v>0</v>
      </c>
      <c r="I123" s="224">
        <v>0</v>
      </c>
      <c r="J123" s="224">
        <f>SUM(I123:I123)</f>
        <v>0</v>
      </c>
      <c r="L123" s="165"/>
      <c r="M123" s="165"/>
      <c r="N123" s="165"/>
      <c r="O123" s="165"/>
    </row>
    <row r="124" spans="1:15" ht="16.2" thickBot="1" x14ac:dyDescent="0.35">
      <c r="A124" s="540"/>
      <c r="B124" s="182"/>
      <c r="C124" s="182"/>
      <c r="D124" s="182"/>
      <c r="E124" s="183" t="s">
        <v>444</v>
      </c>
      <c r="F124" s="184">
        <f>SUM(F114:F123)</f>
        <v>15219000</v>
      </c>
      <c r="G124" s="184">
        <f t="shared" ref="G124:J124" si="19">SUM(G114:G123)</f>
        <v>15219000</v>
      </c>
      <c r="H124" s="184">
        <f t="shared" si="19"/>
        <v>2259000</v>
      </c>
      <c r="I124" s="184">
        <f t="shared" si="19"/>
        <v>17478000</v>
      </c>
      <c r="J124" s="184">
        <f t="shared" si="19"/>
        <v>16787100</v>
      </c>
      <c r="L124" s="165"/>
      <c r="M124" s="165"/>
      <c r="N124" s="165"/>
      <c r="O124" s="165"/>
    </row>
    <row r="125" spans="1:15" x14ac:dyDescent="0.3">
      <c r="A125" s="194">
        <v>370</v>
      </c>
      <c r="B125" s="187"/>
      <c r="C125" s="187"/>
      <c r="D125" s="195"/>
      <c r="E125" s="225" t="s">
        <v>1235</v>
      </c>
      <c r="F125" s="188"/>
      <c r="G125" s="188"/>
      <c r="H125" s="535">
        <v>0</v>
      </c>
      <c r="I125" s="535"/>
      <c r="J125" s="537"/>
      <c r="L125" s="165"/>
      <c r="M125" s="165"/>
      <c r="N125" s="165"/>
    </row>
    <row r="126" spans="1:15" ht="16.2" thickBot="1" x14ac:dyDescent="0.35">
      <c r="A126" s="226"/>
      <c r="B126" s="227">
        <v>1</v>
      </c>
      <c r="C126" s="227"/>
      <c r="D126" s="227"/>
      <c r="E126" s="192" t="s">
        <v>1234</v>
      </c>
      <c r="F126" s="193">
        <v>0</v>
      </c>
      <c r="G126" s="193">
        <v>323607</v>
      </c>
      <c r="H126" s="534">
        <f>I126-G126</f>
        <v>50562</v>
      </c>
      <c r="I126" s="534">
        <v>374169</v>
      </c>
      <c r="J126" s="538">
        <v>374169</v>
      </c>
      <c r="L126" s="165"/>
      <c r="M126" s="165"/>
      <c r="N126" s="165"/>
    </row>
    <row r="127" spans="1:15" ht="16.2" thickBot="1" x14ac:dyDescent="0.35">
      <c r="A127" s="181"/>
      <c r="B127" s="182"/>
      <c r="C127" s="182"/>
      <c r="D127" s="182"/>
      <c r="E127" s="183" t="s">
        <v>1233</v>
      </c>
      <c r="F127" s="184">
        <f>SUM(F126:F126)</f>
        <v>0</v>
      </c>
      <c r="G127" s="184">
        <f t="shared" ref="G127:J127" si="20">SUM(G126:G126)</f>
        <v>323607</v>
      </c>
      <c r="H127" s="184">
        <f t="shared" si="20"/>
        <v>50562</v>
      </c>
      <c r="I127" s="184">
        <f t="shared" si="20"/>
        <v>374169</v>
      </c>
      <c r="J127" s="184">
        <f t="shared" si="20"/>
        <v>374169</v>
      </c>
      <c r="L127" s="165"/>
      <c r="M127" s="165"/>
      <c r="N127" s="165"/>
    </row>
    <row r="128" spans="1:15" ht="32.25" customHeight="1" x14ac:dyDescent="0.3">
      <c r="A128" s="158">
        <v>372</v>
      </c>
      <c r="B128" s="159"/>
      <c r="C128" s="160"/>
      <c r="D128" s="160"/>
      <c r="E128" s="207" t="s">
        <v>1251</v>
      </c>
      <c r="F128" s="162"/>
      <c r="G128" s="162">
        <v>0</v>
      </c>
      <c r="H128" s="162"/>
      <c r="I128" s="162">
        <v>0</v>
      </c>
      <c r="J128" s="162">
        <f>SUM(I128:I128)</f>
        <v>0</v>
      </c>
      <c r="L128" s="165"/>
      <c r="M128" s="165"/>
      <c r="N128" s="165"/>
      <c r="O128" s="165"/>
    </row>
    <row r="129" spans="1:15" ht="16.5" customHeight="1" x14ac:dyDescent="0.3">
      <c r="A129" s="158"/>
      <c r="B129" s="159">
        <v>1</v>
      </c>
      <c r="C129" s="160"/>
      <c r="D129" s="160"/>
      <c r="E129" s="207" t="s">
        <v>1253</v>
      </c>
      <c r="F129" s="162"/>
      <c r="G129" s="162">
        <v>0</v>
      </c>
      <c r="H129" s="162"/>
      <c r="I129" s="162">
        <v>0</v>
      </c>
      <c r="J129" s="162">
        <f>SUM(I129:I129)</f>
        <v>0</v>
      </c>
      <c r="L129" s="165"/>
      <c r="M129" s="165"/>
      <c r="N129" s="165"/>
      <c r="O129" s="165"/>
    </row>
    <row r="130" spans="1:15" ht="16.5" customHeight="1" thickBot="1" x14ac:dyDescent="0.35">
      <c r="A130" s="158"/>
      <c r="B130" s="159"/>
      <c r="C130" s="160">
        <v>1</v>
      </c>
      <c r="D130" s="160"/>
      <c r="E130" s="310" t="s">
        <v>247</v>
      </c>
      <c r="F130" s="162"/>
      <c r="G130" s="162">
        <v>0</v>
      </c>
      <c r="H130" s="162">
        <f>I130-G130</f>
        <v>400000</v>
      </c>
      <c r="I130" s="162">
        <v>400000</v>
      </c>
      <c r="J130" s="162">
        <f>SUM(I130:I130)</f>
        <v>400000</v>
      </c>
      <c r="L130" s="165"/>
      <c r="M130" s="165"/>
      <c r="N130" s="165"/>
      <c r="O130" s="165"/>
    </row>
    <row r="131" spans="1:15" ht="16.5" customHeight="1" thickBot="1" x14ac:dyDescent="0.35">
      <c r="A131" s="181"/>
      <c r="B131" s="182"/>
      <c r="C131" s="182"/>
      <c r="D131" s="182"/>
      <c r="E131" s="183" t="s">
        <v>1252</v>
      </c>
      <c r="F131" s="184">
        <f>SUM(F130:F130)</f>
        <v>0</v>
      </c>
      <c r="G131" s="184">
        <f t="shared" ref="G131:J131" si="21">SUM(G130:G130)</f>
        <v>0</v>
      </c>
      <c r="H131" s="184">
        <f t="shared" si="21"/>
        <v>400000</v>
      </c>
      <c r="I131" s="184">
        <f t="shared" si="21"/>
        <v>400000</v>
      </c>
      <c r="J131" s="184">
        <f t="shared" si="21"/>
        <v>400000</v>
      </c>
      <c r="L131" s="165"/>
      <c r="M131" s="165"/>
      <c r="N131" s="165"/>
      <c r="O131" s="165"/>
    </row>
    <row r="132" spans="1:15" ht="31.2" x14ac:dyDescent="0.3">
      <c r="A132" s="186">
        <v>374</v>
      </c>
      <c r="B132" s="187"/>
      <c r="C132" s="187"/>
      <c r="D132" s="187"/>
      <c r="E132" s="309" t="s">
        <v>446</v>
      </c>
      <c r="F132" s="188"/>
      <c r="G132" s="188">
        <v>0</v>
      </c>
      <c r="H132" s="188">
        <f t="shared" ref="H132:H145" si="22">I132-G132</f>
        <v>0</v>
      </c>
      <c r="I132" s="188">
        <v>0</v>
      </c>
      <c r="J132" s="188">
        <f>SUM(I132:I132)</f>
        <v>0</v>
      </c>
      <c r="L132" s="165"/>
      <c r="M132" s="165"/>
      <c r="N132" s="165"/>
      <c r="O132" s="165"/>
    </row>
    <row r="133" spans="1:15" ht="15.75" hidden="1" customHeight="1" x14ac:dyDescent="0.3">
      <c r="A133" s="173"/>
      <c r="B133" s="160">
        <v>1</v>
      </c>
      <c r="C133" s="160"/>
      <c r="D133" s="160"/>
      <c r="E133" s="189" t="s">
        <v>405</v>
      </c>
      <c r="F133" s="190"/>
      <c r="G133" s="190">
        <v>0</v>
      </c>
      <c r="H133" s="190">
        <f t="shared" si="22"/>
        <v>0</v>
      </c>
      <c r="I133" s="190">
        <v>0</v>
      </c>
      <c r="J133" s="190">
        <f>SUM(I133:I133)</f>
        <v>0</v>
      </c>
      <c r="L133" s="165"/>
      <c r="M133" s="165"/>
      <c r="N133" s="165"/>
      <c r="O133" s="165"/>
    </row>
    <row r="134" spans="1:15" ht="15.75" hidden="1" customHeight="1" x14ac:dyDescent="0.3">
      <c r="A134" s="173"/>
      <c r="B134" s="191"/>
      <c r="C134" s="191">
        <v>1</v>
      </c>
      <c r="D134" s="191"/>
      <c r="E134" s="192" t="s">
        <v>402</v>
      </c>
      <c r="F134" s="193"/>
      <c r="G134" s="193">
        <v>0</v>
      </c>
      <c r="H134" s="193">
        <f t="shared" si="22"/>
        <v>0</v>
      </c>
      <c r="I134" s="193">
        <v>0</v>
      </c>
      <c r="J134" s="193">
        <f>SUM(I134:I134)</f>
        <v>0</v>
      </c>
      <c r="L134" s="165"/>
      <c r="M134" s="165"/>
      <c r="N134" s="165"/>
      <c r="O134" s="165"/>
    </row>
    <row r="135" spans="1:15" x14ac:dyDescent="0.3">
      <c r="A135" s="173"/>
      <c r="B135" s="191">
        <v>1</v>
      </c>
      <c r="C135" s="191"/>
      <c r="D135" s="191"/>
      <c r="E135" s="203" t="s">
        <v>447</v>
      </c>
      <c r="F135" s="193"/>
      <c r="G135" s="193">
        <v>0</v>
      </c>
      <c r="H135" s="193">
        <f t="shared" si="22"/>
        <v>0</v>
      </c>
      <c r="I135" s="193">
        <v>0</v>
      </c>
      <c r="J135" s="193">
        <f>SUM(I135:I135)</f>
        <v>0</v>
      </c>
      <c r="L135" s="165"/>
      <c r="M135" s="165"/>
      <c r="N135" s="165"/>
      <c r="O135" s="165"/>
    </row>
    <row r="136" spans="1:15" x14ac:dyDescent="0.3">
      <c r="A136" s="173"/>
      <c r="B136" s="191"/>
      <c r="C136" s="191"/>
      <c r="D136" s="191"/>
      <c r="E136" s="192" t="s">
        <v>406</v>
      </c>
      <c r="F136" s="193">
        <v>960000</v>
      </c>
      <c r="G136" s="193">
        <v>960000</v>
      </c>
      <c r="H136" s="193">
        <f t="shared" si="22"/>
        <v>0</v>
      </c>
      <c r="I136" s="193">
        <v>960000</v>
      </c>
      <c r="J136" s="193">
        <v>480000</v>
      </c>
      <c r="L136" s="165"/>
      <c r="M136" s="165"/>
      <c r="N136" s="165"/>
      <c r="O136" s="165"/>
    </row>
    <row r="137" spans="1:15" x14ac:dyDescent="0.3">
      <c r="A137" s="173"/>
      <c r="B137" s="191">
        <v>2</v>
      </c>
      <c r="C137" s="191"/>
      <c r="D137" s="191"/>
      <c r="E137" s="203" t="s">
        <v>550</v>
      </c>
      <c r="F137" s="193"/>
      <c r="G137" s="193">
        <v>0</v>
      </c>
      <c r="H137" s="193">
        <f t="shared" si="22"/>
        <v>0</v>
      </c>
      <c r="I137" s="193">
        <v>0</v>
      </c>
      <c r="J137" s="193">
        <f>SUM(I137:I137)</f>
        <v>0</v>
      </c>
      <c r="L137" s="165"/>
      <c r="M137" s="165"/>
      <c r="N137" s="165"/>
      <c r="O137" s="165"/>
    </row>
    <row r="138" spans="1:15" x14ac:dyDescent="0.3">
      <c r="A138" s="173"/>
      <c r="B138" s="191"/>
      <c r="C138" s="191"/>
      <c r="D138" s="191"/>
      <c r="E138" s="192" t="s">
        <v>463</v>
      </c>
      <c r="F138" s="193">
        <v>120518000</v>
      </c>
      <c r="G138" s="193">
        <v>143505957</v>
      </c>
      <c r="H138" s="193">
        <f t="shared" si="22"/>
        <v>8922091</v>
      </c>
      <c r="I138" s="193">
        <v>152428048</v>
      </c>
      <c r="J138" s="193">
        <v>147379161</v>
      </c>
      <c r="L138" s="165"/>
      <c r="M138" s="165"/>
      <c r="N138" s="165"/>
      <c r="O138" s="165"/>
    </row>
    <row r="139" spans="1:15" x14ac:dyDescent="0.3">
      <c r="A139" s="173"/>
      <c r="B139" s="191">
        <v>3</v>
      </c>
      <c r="C139" s="191"/>
      <c r="D139" s="191"/>
      <c r="E139" s="203" t="s">
        <v>641</v>
      </c>
      <c r="F139" s="193"/>
      <c r="G139" s="193">
        <v>0</v>
      </c>
      <c r="H139" s="193">
        <f t="shared" si="22"/>
        <v>0</v>
      </c>
      <c r="I139" s="193">
        <v>0</v>
      </c>
      <c r="J139" s="193">
        <f>SUM(I139:I139)</f>
        <v>0</v>
      </c>
      <c r="L139" s="165"/>
      <c r="M139" s="165"/>
      <c r="N139" s="165"/>
      <c r="O139" s="165"/>
    </row>
    <row r="140" spans="1:15" x14ac:dyDescent="0.3">
      <c r="A140" s="173"/>
      <c r="B140" s="191"/>
      <c r="C140" s="191"/>
      <c r="D140" s="191"/>
      <c r="E140" s="192" t="s">
        <v>463</v>
      </c>
      <c r="F140" s="193">
        <v>2000000</v>
      </c>
      <c r="G140" s="193">
        <v>7494772</v>
      </c>
      <c r="H140" s="193">
        <f t="shared" si="22"/>
        <v>15966453</v>
      </c>
      <c r="I140" s="193">
        <v>23461225</v>
      </c>
      <c r="J140" s="193">
        <v>15966453</v>
      </c>
      <c r="L140" s="165"/>
      <c r="M140" s="165"/>
      <c r="N140" s="165"/>
      <c r="O140" s="165"/>
    </row>
    <row r="141" spans="1:15" x14ac:dyDescent="0.3">
      <c r="A141" s="173"/>
      <c r="B141" s="191">
        <v>3</v>
      </c>
      <c r="C141" s="191"/>
      <c r="D141" s="191"/>
      <c r="E141" s="203" t="s">
        <v>639</v>
      </c>
      <c r="F141" s="193"/>
      <c r="G141" s="193">
        <v>0</v>
      </c>
      <c r="H141" s="193">
        <f t="shared" si="22"/>
        <v>0</v>
      </c>
      <c r="I141" s="193">
        <v>0</v>
      </c>
      <c r="J141" s="193">
        <f>SUM(I141:I141)</f>
        <v>0</v>
      </c>
      <c r="L141" s="165"/>
      <c r="M141" s="165"/>
      <c r="N141" s="165"/>
      <c r="O141" s="165"/>
    </row>
    <row r="142" spans="1:15" x14ac:dyDescent="0.3">
      <c r="A142" s="173"/>
      <c r="B142" s="191"/>
      <c r="C142" s="191"/>
      <c r="D142" s="191"/>
      <c r="E142" s="192" t="s">
        <v>420</v>
      </c>
      <c r="F142" s="193">
        <v>2000000</v>
      </c>
      <c r="G142" s="193">
        <v>2000000</v>
      </c>
      <c r="H142" s="193">
        <f t="shared" si="22"/>
        <v>0</v>
      </c>
      <c r="I142" s="193">
        <v>2000000</v>
      </c>
      <c r="J142" s="193">
        <v>1825000</v>
      </c>
      <c r="L142" s="165"/>
      <c r="M142" s="165"/>
      <c r="N142" s="165"/>
      <c r="O142" s="165"/>
    </row>
    <row r="143" spans="1:15" x14ac:dyDescent="0.3">
      <c r="A143" s="173"/>
      <c r="B143" s="191">
        <v>4</v>
      </c>
      <c r="C143" s="191"/>
      <c r="D143" s="191"/>
      <c r="E143" s="204" t="s">
        <v>407</v>
      </c>
      <c r="F143" s="193"/>
      <c r="G143" s="193">
        <v>0</v>
      </c>
      <c r="H143" s="193">
        <f t="shared" si="22"/>
        <v>0</v>
      </c>
      <c r="I143" s="193">
        <v>0</v>
      </c>
      <c r="J143" s="193">
        <f>SUM(I143:I143)</f>
        <v>0</v>
      </c>
      <c r="L143" s="165"/>
      <c r="M143" s="165"/>
      <c r="N143" s="165"/>
      <c r="O143" s="165"/>
    </row>
    <row r="144" spans="1:15" x14ac:dyDescent="0.3">
      <c r="A144" s="173"/>
      <c r="B144" s="191"/>
      <c r="C144" s="191">
        <v>1</v>
      </c>
      <c r="D144" s="191"/>
      <c r="E144" s="164" t="s">
        <v>408</v>
      </c>
      <c r="F144" s="193">
        <v>1294000</v>
      </c>
      <c r="G144" s="193">
        <v>1294000</v>
      </c>
      <c r="H144" s="193">
        <f t="shared" si="22"/>
        <v>0</v>
      </c>
      <c r="I144" s="193">
        <v>1294000</v>
      </c>
      <c r="J144" s="193">
        <f>SUM(I144:I144)</f>
        <v>1294000</v>
      </c>
      <c r="L144" s="165"/>
      <c r="M144" s="165"/>
      <c r="N144" s="165"/>
      <c r="O144" s="165"/>
    </row>
    <row r="145" spans="1:15" ht="16.2" thickBot="1" x14ac:dyDescent="0.35">
      <c r="A145" s="173"/>
      <c r="B145" s="205"/>
      <c r="C145" s="205">
        <v>2</v>
      </c>
      <c r="D145" s="205"/>
      <c r="E145" s="545" t="s">
        <v>409</v>
      </c>
      <c r="F145" s="206">
        <v>1294000</v>
      </c>
      <c r="G145" s="206">
        <v>1294000</v>
      </c>
      <c r="H145" s="206">
        <f t="shared" si="22"/>
        <v>0</v>
      </c>
      <c r="I145" s="206">
        <v>1294000</v>
      </c>
      <c r="J145" s="206">
        <f>SUM(I145:I145)</f>
        <v>1294000</v>
      </c>
      <c r="L145" s="165"/>
      <c r="M145" s="165"/>
      <c r="N145" s="165"/>
      <c r="O145" s="165"/>
    </row>
    <row r="146" spans="1:15" ht="16.2" thickBot="1" x14ac:dyDescent="0.35">
      <c r="A146" s="181"/>
      <c r="B146" s="182"/>
      <c r="C146" s="182"/>
      <c r="D146" s="182"/>
      <c r="E146" s="183" t="s">
        <v>410</v>
      </c>
      <c r="F146" s="184">
        <f>SUM(F134:F145)</f>
        <v>128066000</v>
      </c>
      <c r="G146" s="184">
        <f t="shared" ref="G146:J146" si="23">SUM(G134:G145)</f>
        <v>156548729</v>
      </c>
      <c r="H146" s="184">
        <f t="shared" si="23"/>
        <v>24888544</v>
      </c>
      <c r="I146" s="184">
        <f t="shared" si="23"/>
        <v>181437273</v>
      </c>
      <c r="J146" s="184">
        <f t="shared" si="23"/>
        <v>168238614</v>
      </c>
      <c r="L146" s="165"/>
      <c r="M146" s="165"/>
      <c r="N146" s="165"/>
      <c r="O146" s="165"/>
    </row>
    <row r="147" spans="1:15" ht="32.25" customHeight="1" x14ac:dyDescent="0.3">
      <c r="A147" s="158">
        <v>376</v>
      </c>
      <c r="B147" s="159"/>
      <c r="C147" s="160"/>
      <c r="D147" s="160"/>
      <c r="E147" s="207" t="s">
        <v>450</v>
      </c>
      <c r="F147" s="162"/>
      <c r="G147" s="162">
        <v>0</v>
      </c>
      <c r="H147" s="162"/>
      <c r="I147" s="162">
        <v>0</v>
      </c>
      <c r="J147" s="162">
        <f t="shared" ref="J147:J153" si="24">SUM(I147:I147)</f>
        <v>0</v>
      </c>
      <c r="L147" s="165"/>
      <c r="M147" s="165"/>
      <c r="N147" s="165"/>
      <c r="O147" s="165"/>
    </row>
    <row r="148" spans="1:15" ht="16.5" customHeight="1" x14ac:dyDescent="0.3">
      <c r="A148" s="158"/>
      <c r="B148" s="159">
        <v>1</v>
      </c>
      <c r="C148" s="160"/>
      <c r="D148" s="160"/>
      <c r="E148" s="207" t="s">
        <v>451</v>
      </c>
      <c r="F148" s="162"/>
      <c r="G148" s="162">
        <v>0</v>
      </c>
      <c r="H148" s="162"/>
      <c r="I148" s="162">
        <v>0</v>
      </c>
      <c r="J148" s="162">
        <f t="shared" si="24"/>
        <v>0</v>
      </c>
      <c r="L148" s="165"/>
      <c r="M148" s="165"/>
      <c r="N148" s="165"/>
      <c r="O148" s="165"/>
    </row>
    <row r="149" spans="1:15" ht="16.5" customHeight="1" x14ac:dyDescent="0.3">
      <c r="A149" s="158"/>
      <c r="B149" s="159"/>
      <c r="C149" s="160">
        <v>1</v>
      </c>
      <c r="D149" s="160"/>
      <c r="E149" s="310" t="s">
        <v>452</v>
      </c>
      <c r="F149" s="162"/>
      <c r="G149" s="162">
        <v>0</v>
      </c>
      <c r="H149" s="162"/>
      <c r="I149" s="162">
        <v>0</v>
      </c>
      <c r="J149" s="162">
        <f t="shared" si="24"/>
        <v>0</v>
      </c>
      <c r="L149" s="165"/>
      <c r="M149" s="165"/>
      <c r="N149" s="165"/>
      <c r="O149" s="165"/>
    </row>
    <row r="150" spans="1:15" ht="16.5" customHeight="1" x14ac:dyDescent="0.3">
      <c r="A150" s="158"/>
      <c r="B150" s="159">
        <v>2</v>
      </c>
      <c r="C150" s="160"/>
      <c r="D150" s="160"/>
      <c r="E150" s="207" t="s">
        <v>551</v>
      </c>
      <c r="F150" s="162"/>
      <c r="G150" s="162">
        <v>0</v>
      </c>
      <c r="H150" s="162"/>
      <c r="I150" s="162">
        <v>0</v>
      </c>
      <c r="J150" s="162">
        <f t="shared" si="24"/>
        <v>0</v>
      </c>
      <c r="L150" s="165"/>
      <c r="M150" s="165"/>
      <c r="N150" s="165"/>
      <c r="O150" s="165"/>
    </row>
    <row r="151" spans="1:15" ht="16.5" customHeight="1" thickBot="1" x14ac:dyDescent="0.35">
      <c r="A151" s="158"/>
      <c r="B151" s="159"/>
      <c r="C151" s="160">
        <v>1</v>
      </c>
      <c r="D151" s="160"/>
      <c r="E151" s="310" t="s">
        <v>552</v>
      </c>
      <c r="F151" s="162"/>
      <c r="G151" s="162">
        <v>0</v>
      </c>
      <c r="H151" s="162"/>
      <c r="I151" s="162">
        <v>0</v>
      </c>
      <c r="J151" s="162">
        <f t="shared" si="24"/>
        <v>0</v>
      </c>
      <c r="L151" s="165"/>
      <c r="M151" s="165"/>
      <c r="N151" s="165"/>
      <c r="O151" s="165"/>
    </row>
    <row r="152" spans="1:15" ht="16.5" customHeight="1" thickBot="1" x14ac:dyDescent="0.35">
      <c r="A152" s="181"/>
      <c r="B152" s="182"/>
      <c r="C152" s="182"/>
      <c r="D152" s="182"/>
      <c r="E152" s="183" t="s">
        <v>482</v>
      </c>
      <c r="F152" s="184">
        <f>SUM(F149:F151)</f>
        <v>0</v>
      </c>
      <c r="G152" s="184">
        <v>0</v>
      </c>
      <c r="H152" s="184">
        <f>SUM(H149:H151)</f>
        <v>0</v>
      </c>
      <c r="I152" s="184">
        <v>0</v>
      </c>
      <c r="J152" s="184">
        <f t="shared" si="24"/>
        <v>0</v>
      </c>
      <c r="L152" s="165"/>
      <c r="M152" s="165"/>
      <c r="N152" s="165"/>
      <c r="O152" s="165"/>
    </row>
    <row r="153" spans="1:15" ht="31.2" x14ac:dyDescent="0.3">
      <c r="A153" s="158">
        <v>377</v>
      </c>
      <c r="B153" s="187"/>
      <c r="C153" s="187"/>
      <c r="D153" s="187"/>
      <c r="E153" s="208" t="s">
        <v>445</v>
      </c>
      <c r="F153" s="209"/>
      <c r="G153" s="209">
        <v>0</v>
      </c>
      <c r="H153" s="209"/>
      <c r="I153" s="209">
        <v>0</v>
      </c>
      <c r="J153" s="209">
        <f t="shared" si="24"/>
        <v>0</v>
      </c>
      <c r="L153" s="165"/>
      <c r="M153" s="165"/>
      <c r="N153" s="165"/>
      <c r="O153" s="165"/>
    </row>
    <row r="154" spans="1:15" x14ac:dyDescent="0.3">
      <c r="A154" s="173"/>
      <c r="B154" s="174"/>
      <c r="C154" s="174">
        <v>1</v>
      </c>
      <c r="D154" s="174"/>
      <c r="E154" s="210" t="s">
        <v>412</v>
      </c>
      <c r="F154" s="211">
        <v>23650000</v>
      </c>
      <c r="G154" s="211">
        <v>34536544</v>
      </c>
      <c r="H154" s="211">
        <f t="shared" ref="H154:H163" si="25">I154-G154</f>
        <v>0</v>
      </c>
      <c r="I154" s="211">
        <v>34536544</v>
      </c>
      <c r="J154" s="211">
        <v>31732091</v>
      </c>
      <c r="L154" s="165"/>
      <c r="M154" s="165"/>
      <c r="N154" s="165"/>
      <c r="O154" s="165"/>
    </row>
    <row r="155" spans="1:15" x14ac:dyDescent="0.3">
      <c r="A155" s="173"/>
      <c r="B155" s="174"/>
      <c r="C155" s="174">
        <v>2</v>
      </c>
      <c r="D155" s="174"/>
      <c r="E155" s="210" t="s">
        <v>413</v>
      </c>
      <c r="F155" s="211">
        <v>1950000</v>
      </c>
      <c r="G155" s="211">
        <v>1450000</v>
      </c>
      <c r="H155" s="211">
        <f t="shared" si="25"/>
        <v>0</v>
      </c>
      <c r="I155" s="211">
        <v>1450000</v>
      </c>
      <c r="J155" s="211">
        <v>1359999</v>
      </c>
      <c r="L155" s="165"/>
      <c r="M155" s="165"/>
      <c r="N155" s="165"/>
      <c r="O155" s="165"/>
    </row>
    <row r="156" spans="1:15" x14ac:dyDescent="0.3">
      <c r="A156" s="173"/>
      <c r="B156" s="174"/>
      <c r="C156" s="174">
        <v>3</v>
      </c>
      <c r="D156" s="174"/>
      <c r="E156" s="210" t="s">
        <v>414</v>
      </c>
      <c r="F156" s="211">
        <v>6000000</v>
      </c>
      <c r="G156" s="211">
        <v>6000000</v>
      </c>
      <c r="H156" s="211">
        <f t="shared" si="25"/>
        <v>0</v>
      </c>
      <c r="I156" s="211">
        <v>6000000</v>
      </c>
      <c r="J156" s="211">
        <v>5950000</v>
      </c>
      <c r="L156" s="165"/>
      <c r="M156" s="165"/>
      <c r="N156" s="165"/>
      <c r="O156" s="165"/>
    </row>
    <row r="157" spans="1:15" x14ac:dyDescent="0.3">
      <c r="A157" s="173"/>
      <c r="B157" s="174"/>
      <c r="C157" s="174">
        <v>4</v>
      </c>
      <c r="D157" s="174"/>
      <c r="E157" s="212" t="s">
        <v>415</v>
      </c>
      <c r="F157" s="211">
        <v>2000000</v>
      </c>
      <c r="G157" s="211">
        <v>2000000</v>
      </c>
      <c r="H157" s="211">
        <f t="shared" si="25"/>
        <v>0</v>
      </c>
      <c r="I157" s="211">
        <v>2000000</v>
      </c>
      <c r="J157" s="211">
        <v>1334000</v>
      </c>
      <c r="L157" s="165"/>
      <c r="M157" s="165"/>
      <c r="N157" s="165"/>
      <c r="O157" s="165"/>
    </row>
    <row r="158" spans="1:15" x14ac:dyDescent="0.3">
      <c r="A158" s="173"/>
      <c r="B158" s="174"/>
      <c r="C158" s="174">
        <v>5</v>
      </c>
      <c r="D158" s="174"/>
      <c r="E158" s="212" t="s">
        <v>416</v>
      </c>
      <c r="F158" s="211">
        <v>1500000</v>
      </c>
      <c r="G158" s="211">
        <v>1500000</v>
      </c>
      <c r="H158" s="211">
        <f t="shared" si="25"/>
        <v>0</v>
      </c>
      <c r="I158" s="211">
        <v>1500000</v>
      </c>
      <c r="J158" s="211">
        <v>1500000</v>
      </c>
      <c r="L158" s="165"/>
      <c r="M158" s="165"/>
      <c r="N158" s="165"/>
      <c r="O158" s="165"/>
    </row>
    <row r="159" spans="1:15" x14ac:dyDescent="0.3">
      <c r="A159" s="173"/>
      <c r="B159" s="174"/>
      <c r="C159" s="174">
        <v>6</v>
      </c>
      <c r="D159" s="174"/>
      <c r="E159" s="212" t="s">
        <v>607</v>
      </c>
      <c r="F159" s="211">
        <v>2550000</v>
      </c>
      <c r="G159" s="211">
        <v>2550000</v>
      </c>
      <c r="H159" s="211">
        <f t="shared" si="25"/>
        <v>0</v>
      </c>
      <c r="I159" s="211">
        <v>2550000</v>
      </c>
      <c r="J159" s="211">
        <v>2550000</v>
      </c>
      <c r="L159" s="165"/>
      <c r="M159" s="165"/>
      <c r="N159" s="165"/>
      <c r="O159" s="165"/>
    </row>
    <row r="160" spans="1:15" x14ac:dyDescent="0.3">
      <c r="A160" s="173"/>
      <c r="B160" s="174"/>
      <c r="C160" s="174">
        <v>7</v>
      </c>
      <c r="D160" s="174"/>
      <c r="E160" s="545" t="s">
        <v>411</v>
      </c>
      <c r="F160" s="211">
        <v>8500000</v>
      </c>
      <c r="G160" s="211">
        <v>8500000</v>
      </c>
      <c r="H160" s="211">
        <f t="shared" si="25"/>
        <v>0</v>
      </c>
      <c r="I160" s="211">
        <v>8500000</v>
      </c>
      <c r="J160" s="211">
        <v>6703200</v>
      </c>
      <c r="L160" s="165"/>
      <c r="M160" s="165"/>
      <c r="N160" s="165"/>
      <c r="O160" s="165"/>
    </row>
    <row r="161" spans="1:15" x14ac:dyDescent="0.3">
      <c r="A161" s="173"/>
      <c r="B161" s="174"/>
      <c r="C161" s="174">
        <v>8</v>
      </c>
      <c r="D161" s="174"/>
      <c r="E161" s="175" t="s">
        <v>448</v>
      </c>
      <c r="F161" s="211">
        <v>71000000</v>
      </c>
      <c r="G161" s="211">
        <v>71000000</v>
      </c>
      <c r="H161" s="211">
        <f t="shared" si="25"/>
        <v>0</v>
      </c>
      <c r="I161" s="211">
        <v>71000000</v>
      </c>
      <c r="J161" s="211">
        <v>71000000</v>
      </c>
      <c r="L161" s="165"/>
      <c r="M161" s="165"/>
      <c r="N161" s="165"/>
      <c r="O161" s="165"/>
    </row>
    <row r="162" spans="1:15" x14ac:dyDescent="0.3">
      <c r="A162" s="173"/>
      <c r="B162" s="174"/>
      <c r="C162" s="174">
        <v>9</v>
      </c>
      <c r="D162" s="174"/>
      <c r="E162" s="545" t="s">
        <v>553</v>
      </c>
      <c r="F162" s="211">
        <v>6484000</v>
      </c>
      <c r="G162" s="211">
        <v>6484000</v>
      </c>
      <c r="H162" s="211">
        <f t="shared" si="25"/>
        <v>0</v>
      </c>
      <c r="I162" s="211">
        <v>6484000</v>
      </c>
      <c r="J162" s="211">
        <v>6445440</v>
      </c>
      <c r="L162" s="165"/>
      <c r="M162" s="165"/>
      <c r="N162" s="165"/>
      <c r="O162" s="165"/>
    </row>
    <row r="163" spans="1:15" x14ac:dyDescent="0.3">
      <c r="A163" s="173"/>
      <c r="B163" s="174"/>
      <c r="C163" s="174">
        <v>10</v>
      </c>
      <c r="D163" s="174"/>
      <c r="E163" s="175" t="s">
        <v>608</v>
      </c>
      <c r="F163" s="211"/>
      <c r="G163" s="211">
        <v>0</v>
      </c>
      <c r="H163" s="211">
        <f t="shared" si="25"/>
        <v>0</v>
      </c>
      <c r="I163" s="211">
        <v>0</v>
      </c>
      <c r="J163" s="211"/>
      <c r="L163" s="165"/>
      <c r="M163" s="165"/>
      <c r="N163" s="165"/>
      <c r="O163" s="165"/>
    </row>
    <row r="164" spans="1:15" x14ac:dyDescent="0.3">
      <c r="A164" s="173"/>
      <c r="B164" s="174"/>
      <c r="C164" s="174">
        <v>11</v>
      </c>
      <c r="D164" s="174"/>
      <c r="E164" s="175" t="s">
        <v>1232</v>
      </c>
      <c r="F164" s="211"/>
      <c r="G164" s="211">
        <v>1698000</v>
      </c>
      <c r="H164" s="211"/>
      <c r="I164" s="211">
        <v>1698000</v>
      </c>
      <c r="J164" s="211">
        <v>1698000</v>
      </c>
      <c r="L164" s="165"/>
      <c r="M164" s="165"/>
      <c r="N164" s="165"/>
      <c r="O164" s="165"/>
    </row>
    <row r="165" spans="1:15" x14ac:dyDescent="0.3">
      <c r="A165" s="173"/>
      <c r="B165" s="174"/>
      <c r="C165" s="174">
        <v>12</v>
      </c>
      <c r="D165" s="174"/>
      <c r="E165" s="175" t="s">
        <v>640</v>
      </c>
      <c r="F165" s="211">
        <v>2000000</v>
      </c>
      <c r="G165" s="211">
        <v>2000000</v>
      </c>
      <c r="H165" s="211">
        <f>I165-G165</f>
        <v>0</v>
      </c>
      <c r="I165" s="211">
        <v>2000000</v>
      </c>
      <c r="J165" s="211">
        <v>2000000</v>
      </c>
      <c r="L165" s="165"/>
      <c r="M165" s="165"/>
      <c r="N165" s="165"/>
      <c r="O165" s="165"/>
    </row>
    <row r="166" spans="1:15" x14ac:dyDescent="0.3">
      <c r="A166" s="173"/>
      <c r="B166" s="174"/>
      <c r="C166" s="174">
        <v>13</v>
      </c>
      <c r="D166" s="174"/>
      <c r="E166" s="175" t="s">
        <v>1231</v>
      </c>
      <c r="F166" s="211"/>
      <c r="G166" s="211">
        <v>500000</v>
      </c>
      <c r="H166" s="211">
        <f t="shared" ref="H166:H167" si="26">I166-G166</f>
        <v>0</v>
      </c>
      <c r="I166" s="211">
        <v>500000</v>
      </c>
      <c r="J166" s="211">
        <v>500000</v>
      </c>
      <c r="L166" s="165"/>
      <c r="M166" s="165"/>
      <c r="N166" s="165"/>
      <c r="O166" s="165"/>
    </row>
    <row r="167" spans="1:15" x14ac:dyDescent="0.3">
      <c r="A167" s="173"/>
      <c r="B167" s="174"/>
      <c r="C167" s="174">
        <v>14</v>
      </c>
      <c r="D167" s="174"/>
      <c r="E167" s="175" t="s">
        <v>1244</v>
      </c>
      <c r="F167" s="211">
        <v>0</v>
      </c>
      <c r="G167" s="211">
        <v>0</v>
      </c>
      <c r="H167" s="211">
        <f t="shared" si="26"/>
        <v>603000</v>
      </c>
      <c r="I167" s="211">
        <v>603000</v>
      </c>
      <c r="J167" s="211">
        <v>603000</v>
      </c>
      <c r="L167" s="165"/>
      <c r="M167" s="165"/>
      <c r="N167" s="165"/>
      <c r="O167" s="165"/>
    </row>
    <row r="168" spans="1:15" ht="16.2" thickBot="1" x14ac:dyDescent="0.35">
      <c r="A168" s="173"/>
      <c r="B168" s="174"/>
      <c r="C168" s="174">
        <v>15</v>
      </c>
      <c r="D168" s="174"/>
      <c r="E168" s="175" t="s">
        <v>554</v>
      </c>
      <c r="F168" s="211">
        <v>3000000</v>
      </c>
      <c r="G168" s="211">
        <v>3000000</v>
      </c>
      <c r="H168" s="211">
        <f>I168-G168</f>
        <v>0</v>
      </c>
      <c r="I168" s="211">
        <v>3000000</v>
      </c>
      <c r="J168" s="211">
        <v>3000000</v>
      </c>
      <c r="L168" s="165"/>
      <c r="M168" s="165"/>
      <c r="N168" s="165"/>
      <c r="O168" s="165"/>
    </row>
    <row r="169" spans="1:15" ht="16.2" thickBot="1" x14ac:dyDescent="0.35">
      <c r="A169" s="181"/>
      <c r="B169" s="182"/>
      <c r="C169" s="182"/>
      <c r="D169" s="182"/>
      <c r="E169" s="183" t="s">
        <v>417</v>
      </c>
      <c r="F169" s="184">
        <f>SUM(F154:F168)</f>
        <v>128634000</v>
      </c>
      <c r="G169" s="184">
        <f t="shared" ref="G169:J169" si="27">SUM(G154:G168)</f>
        <v>141218544</v>
      </c>
      <c r="H169" s="184">
        <f t="shared" si="27"/>
        <v>603000</v>
      </c>
      <c r="I169" s="184">
        <f t="shared" si="27"/>
        <v>141821544</v>
      </c>
      <c r="J169" s="184">
        <f t="shared" si="27"/>
        <v>136375730</v>
      </c>
      <c r="L169" s="165"/>
      <c r="M169" s="165"/>
      <c r="N169" s="165"/>
      <c r="O169" s="165"/>
    </row>
    <row r="170" spans="1:15" x14ac:dyDescent="0.3">
      <c r="A170" s="194">
        <v>380</v>
      </c>
      <c r="B170" s="195"/>
      <c r="C170" s="187"/>
      <c r="D170" s="187"/>
      <c r="E170" s="196" t="s">
        <v>133</v>
      </c>
      <c r="F170" s="228"/>
      <c r="G170" s="228">
        <v>0</v>
      </c>
      <c r="H170" s="228"/>
      <c r="I170" s="228">
        <v>0</v>
      </c>
      <c r="J170" s="228">
        <f>SUM(I170:I170)</f>
        <v>0</v>
      </c>
      <c r="L170" s="165"/>
      <c r="M170" s="165"/>
      <c r="N170" s="165"/>
      <c r="O170" s="165"/>
    </row>
    <row r="171" spans="1:15" x14ac:dyDescent="0.3">
      <c r="A171" s="542"/>
      <c r="B171" s="160">
        <v>1</v>
      </c>
      <c r="C171" s="160"/>
      <c r="D171" s="160"/>
      <c r="E171" s="229" t="s">
        <v>622</v>
      </c>
      <c r="F171" s="162">
        <v>22000000</v>
      </c>
      <c r="G171" s="162">
        <v>22000000</v>
      </c>
      <c r="H171" s="162">
        <f t="shared" ref="H171:H232" si="28">I171-G171</f>
        <v>0</v>
      </c>
      <c r="I171" s="162">
        <v>22000000</v>
      </c>
      <c r="J171" s="162">
        <v>21066497</v>
      </c>
      <c r="L171" s="165"/>
      <c r="M171" s="165"/>
      <c r="N171" s="165"/>
      <c r="O171" s="165"/>
    </row>
    <row r="172" spans="1:15" x14ac:dyDescent="0.3">
      <c r="A172" s="542"/>
      <c r="B172" s="160"/>
      <c r="C172" s="160"/>
      <c r="D172" s="160"/>
      <c r="E172" s="164" t="s">
        <v>256</v>
      </c>
      <c r="F172" s="162">
        <v>0</v>
      </c>
      <c r="G172" s="162">
        <v>0</v>
      </c>
      <c r="H172" s="162">
        <f t="shared" si="28"/>
        <v>0</v>
      </c>
      <c r="I172" s="162">
        <v>0</v>
      </c>
      <c r="J172" s="162">
        <v>0</v>
      </c>
      <c r="L172" s="165"/>
      <c r="M172" s="165"/>
      <c r="N172" s="165"/>
      <c r="O172" s="165"/>
    </row>
    <row r="173" spans="1:15" x14ac:dyDescent="0.3">
      <c r="A173" s="542"/>
      <c r="B173" s="160">
        <v>3</v>
      </c>
      <c r="C173" s="160"/>
      <c r="D173" s="160"/>
      <c r="E173" s="164" t="s">
        <v>487</v>
      </c>
      <c r="F173" s="162">
        <v>8846000</v>
      </c>
      <c r="G173" s="162">
        <v>6548000</v>
      </c>
      <c r="H173" s="162">
        <f t="shared" si="28"/>
        <v>0</v>
      </c>
      <c r="I173" s="162">
        <v>6548000</v>
      </c>
      <c r="J173" s="162">
        <v>7622916</v>
      </c>
      <c r="L173" s="165"/>
      <c r="M173" s="165"/>
      <c r="N173" s="165"/>
      <c r="O173" s="165"/>
    </row>
    <row r="174" spans="1:15" x14ac:dyDescent="0.3">
      <c r="A174" s="542"/>
      <c r="B174" s="160"/>
      <c r="C174" s="160"/>
      <c r="D174" s="160"/>
      <c r="E174" s="164" t="s">
        <v>256</v>
      </c>
      <c r="F174" s="162">
        <v>2389000</v>
      </c>
      <c r="G174" s="162">
        <v>1769000</v>
      </c>
      <c r="H174" s="162">
        <f t="shared" si="28"/>
        <v>0</v>
      </c>
      <c r="I174" s="162">
        <v>1769000</v>
      </c>
      <c r="J174" s="162">
        <v>2058187</v>
      </c>
      <c r="L174" s="165"/>
      <c r="M174" s="165"/>
      <c r="N174" s="165"/>
      <c r="O174" s="165"/>
    </row>
    <row r="175" spans="1:15" x14ac:dyDescent="0.3">
      <c r="A175" s="542"/>
      <c r="B175" s="160">
        <v>4</v>
      </c>
      <c r="C175" s="160"/>
      <c r="D175" s="160"/>
      <c r="E175" s="164" t="s">
        <v>634</v>
      </c>
      <c r="F175" s="162">
        <v>1601199000</v>
      </c>
      <c r="G175" s="162">
        <v>1601199000</v>
      </c>
      <c r="H175" s="162">
        <f t="shared" si="28"/>
        <v>0</v>
      </c>
      <c r="I175" s="162">
        <v>1601199000</v>
      </c>
      <c r="J175" s="162">
        <v>306067050</v>
      </c>
      <c r="L175" s="165"/>
      <c r="M175" s="165"/>
      <c r="N175" s="165"/>
      <c r="O175" s="165"/>
    </row>
    <row r="176" spans="1:15" x14ac:dyDescent="0.3">
      <c r="A176" s="542"/>
      <c r="B176" s="160"/>
      <c r="C176" s="160"/>
      <c r="D176" s="160"/>
      <c r="E176" s="164" t="s">
        <v>256</v>
      </c>
      <c r="F176" s="162">
        <v>0</v>
      </c>
      <c r="G176" s="162">
        <v>0</v>
      </c>
      <c r="H176" s="162">
        <f t="shared" si="28"/>
        <v>0</v>
      </c>
      <c r="I176" s="162">
        <v>0</v>
      </c>
      <c r="J176" s="162">
        <v>0</v>
      </c>
      <c r="L176" s="165"/>
      <c r="M176" s="165"/>
      <c r="N176" s="165"/>
      <c r="O176" s="165"/>
    </row>
    <row r="177" spans="1:15" x14ac:dyDescent="0.3">
      <c r="A177" s="542"/>
      <c r="B177" s="160">
        <v>5</v>
      </c>
      <c r="C177" s="160"/>
      <c r="D177" s="160"/>
      <c r="E177" s="164" t="s">
        <v>603</v>
      </c>
      <c r="F177" s="162">
        <v>43898000</v>
      </c>
      <c r="G177" s="162">
        <v>43898000</v>
      </c>
      <c r="H177" s="162">
        <f t="shared" si="28"/>
        <v>0</v>
      </c>
      <c r="I177" s="162">
        <v>43898000</v>
      </c>
      <c r="J177" s="162">
        <v>0</v>
      </c>
      <c r="L177" s="165"/>
      <c r="M177" s="165"/>
      <c r="N177" s="165"/>
      <c r="O177" s="165"/>
    </row>
    <row r="178" spans="1:15" x14ac:dyDescent="0.3">
      <c r="A178" s="542"/>
      <c r="B178" s="160"/>
      <c r="C178" s="160"/>
      <c r="D178" s="160"/>
      <c r="E178" s="164" t="s">
        <v>256</v>
      </c>
      <c r="F178" s="162">
        <v>11852000</v>
      </c>
      <c r="G178" s="162">
        <v>11852000</v>
      </c>
      <c r="H178" s="162">
        <f t="shared" si="28"/>
        <v>0</v>
      </c>
      <c r="I178" s="162">
        <v>11852000</v>
      </c>
      <c r="J178" s="162">
        <v>0</v>
      </c>
      <c r="L178" s="165"/>
      <c r="M178" s="165"/>
      <c r="N178" s="165"/>
      <c r="O178" s="165"/>
    </row>
    <row r="179" spans="1:15" x14ac:dyDescent="0.3">
      <c r="A179" s="542"/>
      <c r="B179" s="160">
        <v>6</v>
      </c>
      <c r="C179" s="160"/>
      <c r="D179" s="160"/>
      <c r="E179" s="164" t="s">
        <v>635</v>
      </c>
      <c r="F179" s="162">
        <v>57028000</v>
      </c>
      <c r="G179" s="162">
        <v>57028000</v>
      </c>
      <c r="H179" s="162">
        <f t="shared" si="28"/>
        <v>0</v>
      </c>
      <c r="I179" s="162">
        <v>57028000</v>
      </c>
      <c r="J179" s="162">
        <v>57028140</v>
      </c>
      <c r="L179" s="165"/>
      <c r="M179" s="165"/>
      <c r="N179" s="165"/>
      <c r="O179" s="165"/>
    </row>
    <row r="180" spans="1:15" x14ac:dyDescent="0.3">
      <c r="A180" s="542"/>
      <c r="B180" s="160"/>
      <c r="C180" s="160"/>
      <c r="D180" s="160"/>
      <c r="E180" s="164" t="s">
        <v>256</v>
      </c>
      <c r="F180" s="162">
        <v>0</v>
      </c>
      <c r="G180" s="162">
        <v>0</v>
      </c>
      <c r="H180" s="162">
        <f t="shared" si="28"/>
        <v>0</v>
      </c>
      <c r="I180" s="162">
        <v>0</v>
      </c>
      <c r="J180" s="162">
        <v>0</v>
      </c>
      <c r="L180" s="165"/>
      <c r="M180" s="165"/>
      <c r="N180" s="165"/>
      <c r="O180" s="165"/>
    </row>
    <row r="181" spans="1:15" x14ac:dyDescent="0.3">
      <c r="A181" s="542"/>
      <c r="B181" s="160">
        <v>7</v>
      </c>
      <c r="C181" s="160"/>
      <c r="D181" s="160"/>
      <c r="E181" s="164" t="s">
        <v>645</v>
      </c>
      <c r="F181" s="162">
        <v>1235000</v>
      </c>
      <c r="G181" s="162">
        <v>1235000</v>
      </c>
      <c r="H181" s="162">
        <f t="shared" si="28"/>
        <v>0</v>
      </c>
      <c r="I181" s="162">
        <v>1235000</v>
      </c>
      <c r="J181" s="162">
        <v>0</v>
      </c>
      <c r="L181" s="165"/>
      <c r="M181" s="165"/>
      <c r="N181" s="165"/>
      <c r="O181" s="165"/>
    </row>
    <row r="182" spans="1:15" x14ac:dyDescent="0.3">
      <c r="A182" s="542"/>
      <c r="B182" s="160"/>
      <c r="C182" s="160"/>
      <c r="D182" s="160"/>
      <c r="E182" s="164" t="s">
        <v>256</v>
      </c>
      <c r="F182" s="162">
        <v>334000</v>
      </c>
      <c r="G182" s="162">
        <v>334000</v>
      </c>
      <c r="H182" s="162">
        <f t="shared" si="28"/>
        <v>0</v>
      </c>
      <c r="I182" s="162">
        <v>334000</v>
      </c>
      <c r="J182" s="162">
        <v>0</v>
      </c>
      <c r="L182" s="165"/>
      <c r="M182" s="165"/>
      <c r="N182" s="165"/>
      <c r="O182" s="165"/>
    </row>
    <row r="183" spans="1:15" x14ac:dyDescent="0.3">
      <c r="A183" s="542"/>
      <c r="B183" s="160">
        <v>8</v>
      </c>
      <c r="C183" s="160"/>
      <c r="D183" s="160"/>
      <c r="E183" s="164" t="s">
        <v>646</v>
      </c>
      <c r="F183" s="162">
        <v>2512000</v>
      </c>
      <c r="G183" s="162">
        <v>21242157</v>
      </c>
      <c r="H183" s="162">
        <f t="shared" si="28"/>
        <v>735290</v>
      </c>
      <c r="I183" s="162">
        <v>21977447</v>
      </c>
      <c r="J183" s="162">
        <v>21977447</v>
      </c>
      <c r="L183" s="165"/>
      <c r="M183" s="165"/>
      <c r="N183" s="165"/>
      <c r="O183" s="165"/>
    </row>
    <row r="184" spans="1:15" x14ac:dyDescent="0.3">
      <c r="A184" s="542"/>
      <c r="B184" s="160"/>
      <c r="C184" s="160"/>
      <c r="D184" s="160"/>
      <c r="E184" s="164" t="s">
        <v>256</v>
      </c>
      <c r="F184" s="162">
        <v>678000</v>
      </c>
      <c r="G184" s="162">
        <v>5735131</v>
      </c>
      <c r="H184" s="162">
        <f t="shared" si="28"/>
        <v>198528</v>
      </c>
      <c r="I184" s="162">
        <v>5933659</v>
      </c>
      <c r="J184" s="162">
        <v>5933659</v>
      </c>
      <c r="L184" s="165"/>
      <c r="M184" s="165"/>
      <c r="N184" s="165"/>
      <c r="O184" s="165"/>
    </row>
    <row r="185" spans="1:15" x14ac:dyDescent="0.3">
      <c r="A185" s="542"/>
      <c r="B185" s="160">
        <v>9</v>
      </c>
      <c r="C185" s="160"/>
      <c r="D185" s="160"/>
      <c r="E185" s="349" t="s">
        <v>637</v>
      </c>
      <c r="F185" s="162">
        <v>173238000</v>
      </c>
      <c r="G185" s="162">
        <v>173238000</v>
      </c>
      <c r="H185" s="162">
        <f t="shared" si="28"/>
        <v>0</v>
      </c>
      <c r="I185" s="162">
        <v>173238000</v>
      </c>
      <c r="J185" s="162">
        <v>6980000</v>
      </c>
      <c r="L185" s="165"/>
      <c r="M185" s="165">
        <f>SUM(G183:G184)</f>
        <v>26977288</v>
      </c>
      <c r="N185" s="165">
        <f>SUM(I183:I184)</f>
        <v>27911106</v>
      </c>
      <c r="O185" s="165"/>
    </row>
    <row r="186" spans="1:15" x14ac:dyDescent="0.3">
      <c r="A186" s="542"/>
      <c r="B186" s="160"/>
      <c r="C186" s="160"/>
      <c r="D186" s="160"/>
      <c r="E186" s="164" t="s">
        <v>256</v>
      </c>
      <c r="F186" s="162">
        <v>46774000</v>
      </c>
      <c r="G186" s="162">
        <v>46774000</v>
      </c>
      <c r="H186" s="162">
        <f t="shared" si="28"/>
        <v>0</v>
      </c>
      <c r="I186" s="162">
        <v>46774000</v>
      </c>
      <c r="J186" s="162">
        <v>1884600</v>
      </c>
      <c r="L186" s="165"/>
      <c r="M186" s="165"/>
      <c r="N186" s="165"/>
      <c r="O186" s="165"/>
    </row>
    <row r="187" spans="1:15" x14ac:dyDescent="0.3">
      <c r="A187" s="542"/>
      <c r="B187" s="160">
        <v>10</v>
      </c>
      <c r="C187" s="160"/>
      <c r="D187" s="160"/>
      <c r="E187" s="164" t="s">
        <v>647</v>
      </c>
      <c r="F187" s="162">
        <v>42924000</v>
      </c>
      <c r="G187" s="162">
        <v>42924000</v>
      </c>
      <c r="H187" s="162">
        <f t="shared" si="28"/>
        <v>0</v>
      </c>
      <c r="I187" s="162">
        <v>42924000</v>
      </c>
      <c r="J187" s="162">
        <v>6132513</v>
      </c>
      <c r="L187" s="165"/>
      <c r="M187" s="165"/>
      <c r="N187" s="165"/>
      <c r="O187" s="165"/>
    </row>
    <row r="188" spans="1:15" x14ac:dyDescent="0.3">
      <c r="A188" s="542"/>
      <c r="B188" s="160"/>
      <c r="C188" s="160"/>
      <c r="D188" s="160"/>
      <c r="E188" s="164" t="s">
        <v>256</v>
      </c>
      <c r="F188" s="162">
        <v>11590000</v>
      </c>
      <c r="G188" s="162">
        <v>11590000</v>
      </c>
      <c r="H188" s="162">
        <f t="shared" si="28"/>
        <v>0</v>
      </c>
      <c r="I188" s="162">
        <v>11590000</v>
      </c>
      <c r="J188" s="162">
        <v>1655778</v>
      </c>
      <c r="L188" s="165"/>
      <c r="M188" s="165"/>
      <c r="N188" s="165"/>
      <c r="O188" s="165"/>
    </row>
    <row r="189" spans="1:15" x14ac:dyDescent="0.3">
      <c r="A189" s="542"/>
      <c r="B189" s="160">
        <v>11</v>
      </c>
      <c r="C189" s="160"/>
      <c r="D189" s="160"/>
      <c r="E189" s="164" t="s">
        <v>620</v>
      </c>
      <c r="F189" s="162">
        <v>5000000</v>
      </c>
      <c r="G189" s="162">
        <v>0</v>
      </c>
      <c r="H189" s="162">
        <f t="shared" si="28"/>
        <v>0</v>
      </c>
      <c r="I189" s="162">
        <v>0</v>
      </c>
      <c r="J189" s="162">
        <v>0</v>
      </c>
      <c r="L189" s="165"/>
      <c r="M189" s="165"/>
      <c r="N189" s="165"/>
      <c r="O189" s="165"/>
    </row>
    <row r="190" spans="1:15" x14ac:dyDescent="0.3">
      <c r="A190" s="542"/>
      <c r="B190" s="160"/>
      <c r="C190" s="160"/>
      <c r="D190" s="160"/>
      <c r="E190" s="164" t="s">
        <v>256</v>
      </c>
      <c r="F190" s="162">
        <v>0</v>
      </c>
      <c r="G190" s="162">
        <v>0</v>
      </c>
      <c r="H190" s="162">
        <f t="shared" si="28"/>
        <v>0</v>
      </c>
      <c r="I190" s="162">
        <v>0</v>
      </c>
      <c r="J190" s="162">
        <v>0</v>
      </c>
      <c r="L190" s="165"/>
      <c r="M190" s="165"/>
      <c r="N190" s="165"/>
      <c r="O190" s="165"/>
    </row>
    <row r="191" spans="1:15" x14ac:dyDescent="0.3">
      <c r="A191" s="542"/>
      <c r="B191" s="160">
        <v>12</v>
      </c>
      <c r="C191" s="160"/>
      <c r="D191" s="160"/>
      <c r="E191" s="164" t="s">
        <v>1240</v>
      </c>
      <c r="F191" s="162">
        <v>4000000</v>
      </c>
      <c r="G191" s="162">
        <v>12580000</v>
      </c>
      <c r="H191" s="162">
        <f t="shared" si="28"/>
        <v>0</v>
      </c>
      <c r="I191" s="162">
        <v>12580000</v>
      </c>
      <c r="J191" s="162">
        <v>12580000</v>
      </c>
      <c r="L191" s="165"/>
      <c r="M191" s="165"/>
      <c r="N191" s="165"/>
      <c r="O191" s="165"/>
    </row>
    <row r="192" spans="1:15" x14ac:dyDescent="0.3">
      <c r="A192" s="542"/>
      <c r="B192" s="160"/>
      <c r="C192" s="160"/>
      <c r="D192" s="160"/>
      <c r="E192" s="164" t="s">
        <v>256</v>
      </c>
      <c r="F192" s="162">
        <v>0</v>
      </c>
      <c r="G192" s="162">
        <v>0</v>
      </c>
      <c r="H192" s="162">
        <f t="shared" si="28"/>
        <v>0</v>
      </c>
      <c r="I192" s="162">
        <v>0</v>
      </c>
      <c r="J192" s="162">
        <v>0</v>
      </c>
      <c r="L192" s="165"/>
      <c r="M192" s="165"/>
      <c r="N192" s="165"/>
      <c r="O192" s="165"/>
    </row>
    <row r="193" spans="1:15" ht="31.2" x14ac:dyDescent="0.3">
      <c r="A193" s="542"/>
      <c r="B193" s="160">
        <v>13</v>
      </c>
      <c r="C193" s="160"/>
      <c r="D193" s="160"/>
      <c r="E193" s="164" t="s">
        <v>621</v>
      </c>
      <c r="F193" s="162">
        <v>5535000</v>
      </c>
      <c r="G193" s="162">
        <v>5535000</v>
      </c>
      <c r="H193" s="162">
        <f t="shared" si="28"/>
        <v>0</v>
      </c>
      <c r="I193" s="162">
        <v>5535000</v>
      </c>
      <c r="J193" s="162">
        <v>0</v>
      </c>
      <c r="L193" s="165"/>
      <c r="M193" s="165"/>
      <c r="N193" s="165"/>
      <c r="O193" s="165"/>
    </row>
    <row r="194" spans="1:15" x14ac:dyDescent="0.3">
      <c r="A194" s="542"/>
      <c r="B194" s="160"/>
      <c r="C194" s="160"/>
      <c r="D194" s="160"/>
      <c r="E194" s="164" t="s">
        <v>256</v>
      </c>
      <c r="F194" s="162">
        <v>1495000</v>
      </c>
      <c r="G194" s="162">
        <v>1495000</v>
      </c>
      <c r="H194" s="162">
        <f t="shared" si="28"/>
        <v>0</v>
      </c>
      <c r="I194" s="162">
        <v>1495000</v>
      </c>
      <c r="J194" s="162"/>
      <c r="L194" s="165"/>
      <c r="M194" s="165"/>
      <c r="N194" s="165"/>
      <c r="O194" s="165"/>
    </row>
    <row r="195" spans="1:15" x14ac:dyDescent="0.3">
      <c r="A195" s="542"/>
      <c r="B195" s="160">
        <v>14</v>
      </c>
      <c r="C195" s="160"/>
      <c r="D195" s="160"/>
      <c r="E195" s="164" t="s">
        <v>651</v>
      </c>
      <c r="F195" s="162">
        <v>157000</v>
      </c>
      <c r="G195" s="162">
        <v>157000</v>
      </c>
      <c r="H195" s="162">
        <f t="shared" si="28"/>
        <v>0</v>
      </c>
      <c r="I195" s="162">
        <v>157000</v>
      </c>
      <c r="J195" s="162">
        <v>0</v>
      </c>
      <c r="L195" s="165"/>
      <c r="M195" s="165"/>
      <c r="N195" s="165"/>
      <c r="O195" s="165"/>
    </row>
    <row r="196" spans="1:15" x14ac:dyDescent="0.3">
      <c r="A196" s="542"/>
      <c r="B196" s="160"/>
      <c r="C196" s="160"/>
      <c r="D196" s="160"/>
      <c r="E196" s="164" t="s">
        <v>256</v>
      </c>
      <c r="F196" s="162">
        <v>43000</v>
      </c>
      <c r="G196" s="162">
        <v>43000</v>
      </c>
      <c r="H196" s="162">
        <f t="shared" si="28"/>
        <v>0</v>
      </c>
      <c r="I196" s="162">
        <v>43000</v>
      </c>
      <c r="J196" s="162">
        <v>0</v>
      </c>
      <c r="L196" s="165"/>
      <c r="M196" s="165"/>
      <c r="N196" s="165"/>
      <c r="O196" s="165"/>
    </row>
    <row r="197" spans="1:15" ht="31.2" x14ac:dyDescent="0.3">
      <c r="A197" s="542"/>
      <c r="B197" s="160">
        <v>15</v>
      </c>
      <c r="C197" s="160"/>
      <c r="D197" s="160"/>
      <c r="E197" s="164" t="s">
        <v>1211</v>
      </c>
      <c r="F197" s="162">
        <v>0</v>
      </c>
      <c r="G197" s="162">
        <v>203333000</v>
      </c>
      <c r="H197" s="162">
        <f t="shared" si="28"/>
        <v>0</v>
      </c>
      <c r="I197" s="162">
        <v>203333000</v>
      </c>
      <c r="J197" s="162">
        <v>0</v>
      </c>
      <c r="L197" s="165"/>
      <c r="M197" s="165"/>
      <c r="N197" s="165"/>
      <c r="O197" s="165"/>
    </row>
    <row r="198" spans="1:15" x14ac:dyDescent="0.3">
      <c r="A198" s="542"/>
      <c r="B198" s="160"/>
      <c r="C198" s="160"/>
      <c r="D198" s="160"/>
      <c r="E198" s="164" t="s">
        <v>256</v>
      </c>
      <c r="F198" s="162">
        <v>0</v>
      </c>
      <c r="G198" s="162">
        <v>0</v>
      </c>
      <c r="H198" s="162">
        <f t="shared" si="28"/>
        <v>0</v>
      </c>
      <c r="I198" s="162">
        <v>0</v>
      </c>
      <c r="J198" s="162">
        <v>0</v>
      </c>
      <c r="L198" s="165"/>
      <c r="M198" s="165"/>
      <c r="N198" s="165"/>
      <c r="O198" s="165"/>
    </row>
    <row r="199" spans="1:15" x14ac:dyDescent="0.3">
      <c r="A199" s="542"/>
      <c r="B199" s="160">
        <v>16</v>
      </c>
      <c r="C199" s="160"/>
      <c r="D199" s="160"/>
      <c r="E199" s="164" t="s">
        <v>624</v>
      </c>
      <c r="F199" s="162">
        <v>0</v>
      </c>
      <c r="G199" s="162">
        <v>39614812</v>
      </c>
      <c r="H199" s="162">
        <f t="shared" si="28"/>
        <v>0</v>
      </c>
      <c r="I199" s="162">
        <v>39614812</v>
      </c>
      <c r="J199" s="162">
        <v>39614812</v>
      </c>
      <c r="L199" s="165"/>
      <c r="M199" s="165"/>
      <c r="N199" s="165"/>
      <c r="O199" s="165"/>
    </row>
    <row r="200" spans="1:15" x14ac:dyDescent="0.3">
      <c r="A200" s="542"/>
      <c r="B200" s="160"/>
      <c r="C200" s="160"/>
      <c r="D200" s="160"/>
      <c r="E200" s="164" t="s">
        <v>256</v>
      </c>
      <c r="F200" s="162">
        <v>0</v>
      </c>
      <c r="G200" s="162">
        <v>0</v>
      </c>
      <c r="H200" s="162">
        <f t="shared" si="28"/>
        <v>0</v>
      </c>
      <c r="I200" s="162">
        <v>0</v>
      </c>
      <c r="J200" s="162"/>
      <c r="L200" s="165"/>
      <c r="M200" s="165"/>
      <c r="N200" s="165"/>
      <c r="O200" s="165"/>
    </row>
    <row r="201" spans="1:15" x14ac:dyDescent="0.3">
      <c r="A201" s="542"/>
      <c r="B201" s="160">
        <v>17</v>
      </c>
      <c r="C201" s="160"/>
      <c r="D201" s="160"/>
      <c r="E201" s="164" t="s">
        <v>1230</v>
      </c>
      <c r="F201" s="162">
        <v>0</v>
      </c>
      <c r="G201" s="162">
        <v>3251000</v>
      </c>
      <c r="H201" s="162">
        <f t="shared" si="28"/>
        <v>4169276</v>
      </c>
      <c r="I201" s="162">
        <v>7420276</v>
      </c>
      <c r="J201" s="162">
        <v>7420275</v>
      </c>
      <c r="L201" s="165"/>
      <c r="M201" s="165"/>
      <c r="N201" s="165"/>
      <c r="O201" s="165"/>
    </row>
    <row r="202" spans="1:15" x14ac:dyDescent="0.3">
      <c r="A202" s="542"/>
      <c r="B202" s="160"/>
      <c r="C202" s="160"/>
      <c r="D202" s="160"/>
      <c r="E202" s="164" t="s">
        <v>256</v>
      </c>
      <c r="F202" s="162">
        <v>0</v>
      </c>
      <c r="G202" s="162">
        <v>877770</v>
      </c>
      <c r="H202" s="162">
        <f t="shared" si="28"/>
        <v>1125704</v>
      </c>
      <c r="I202" s="162">
        <v>2003474</v>
      </c>
      <c r="J202" s="162">
        <v>2003474</v>
      </c>
      <c r="L202" s="165"/>
      <c r="M202" s="165"/>
      <c r="N202" s="165"/>
      <c r="O202" s="165"/>
    </row>
    <row r="203" spans="1:15" x14ac:dyDescent="0.3">
      <c r="A203" s="542"/>
      <c r="B203" s="160">
        <v>18</v>
      </c>
      <c r="C203" s="160"/>
      <c r="D203" s="160"/>
      <c r="E203" s="164" t="s">
        <v>1229</v>
      </c>
      <c r="F203" s="162">
        <v>0</v>
      </c>
      <c r="G203" s="162">
        <v>6533800</v>
      </c>
      <c r="H203" s="162">
        <f t="shared" si="28"/>
        <v>0</v>
      </c>
      <c r="I203" s="162">
        <v>6533800</v>
      </c>
      <c r="J203" s="162">
        <v>6533800</v>
      </c>
      <c r="L203" s="165"/>
      <c r="M203" s="165"/>
      <c r="N203" s="165"/>
      <c r="O203" s="165"/>
    </row>
    <row r="204" spans="1:15" x14ac:dyDescent="0.3">
      <c r="A204" s="542"/>
      <c r="B204" s="160"/>
      <c r="C204" s="160"/>
      <c r="D204" s="160"/>
      <c r="E204" s="164" t="s">
        <v>256</v>
      </c>
      <c r="F204" s="162">
        <v>0</v>
      </c>
      <c r="G204" s="162">
        <v>1764126</v>
      </c>
      <c r="H204" s="162">
        <f t="shared" si="28"/>
        <v>0</v>
      </c>
      <c r="I204" s="162">
        <v>1764126</v>
      </c>
      <c r="J204" s="162">
        <v>1764126</v>
      </c>
      <c r="L204" s="165"/>
      <c r="M204" s="165"/>
      <c r="N204" s="165"/>
      <c r="O204" s="165"/>
    </row>
    <row r="205" spans="1:15" x14ac:dyDescent="0.3">
      <c r="A205" s="549"/>
      <c r="B205" s="160">
        <v>19</v>
      </c>
      <c r="C205" s="160"/>
      <c r="D205" s="160"/>
      <c r="E205" s="164" t="s">
        <v>1615</v>
      </c>
      <c r="F205" s="162">
        <v>0</v>
      </c>
      <c r="G205" s="162">
        <v>6533800</v>
      </c>
      <c r="H205" s="162">
        <f t="shared" ref="H205:H206" si="29">I205-G205</f>
        <v>-6533800</v>
      </c>
      <c r="I205" s="162">
        <v>0</v>
      </c>
      <c r="J205" s="162">
        <v>993200</v>
      </c>
      <c r="L205" s="165"/>
      <c r="M205" s="165"/>
      <c r="N205" s="165"/>
      <c r="O205" s="165"/>
    </row>
    <row r="206" spans="1:15" x14ac:dyDescent="0.3">
      <c r="A206" s="549"/>
      <c r="B206" s="160"/>
      <c r="C206" s="160"/>
      <c r="D206" s="160"/>
      <c r="E206" s="164" t="s">
        <v>256</v>
      </c>
      <c r="F206" s="162">
        <v>0</v>
      </c>
      <c r="G206" s="162">
        <v>1764126</v>
      </c>
      <c r="H206" s="162">
        <f t="shared" si="29"/>
        <v>-1764126</v>
      </c>
      <c r="I206" s="162">
        <v>0</v>
      </c>
      <c r="J206" s="162">
        <v>268164</v>
      </c>
      <c r="L206" s="165"/>
      <c r="M206" s="165"/>
      <c r="N206" s="165"/>
      <c r="O206" s="165"/>
    </row>
    <row r="207" spans="1:15" x14ac:dyDescent="0.3">
      <c r="A207" s="542"/>
      <c r="B207" s="160">
        <v>20</v>
      </c>
      <c r="C207" s="160"/>
      <c r="D207" s="160"/>
      <c r="E207" s="164" t="s">
        <v>1228</v>
      </c>
      <c r="F207" s="162">
        <v>0</v>
      </c>
      <c r="G207" s="162">
        <v>0</v>
      </c>
      <c r="H207" s="162">
        <f t="shared" si="28"/>
        <v>0</v>
      </c>
      <c r="I207" s="162">
        <v>0</v>
      </c>
      <c r="J207" s="162"/>
      <c r="L207" s="165"/>
      <c r="M207" s="165"/>
      <c r="N207" s="165"/>
      <c r="O207" s="165"/>
    </row>
    <row r="208" spans="1:15" x14ac:dyDescent="0.3">
      <c r="A208" s="542"/>
      <c r="B208" s="160"/>
      <c r="C208" s="160"/>
      <c r="D208" s="160"/>
      <c r="E208" s="164" t="s">
        <v>256</v>
      </c>
      <c r="F208" s="162">
        <v>0</v>
      </c>
      <c r="G208" s="162">
        <v>0</v>
      </c>
      <c r="H208" s="162">
        <f t="shared" si="28"/>
        <v>0</v>
      </c>
      <c r="I208" s="162">
        <v>0</v>
      </c>
      <c r="J208" s="162"/>
      <c r="L208" s="165"/>
      <c r="M208" s="165"/>
      <c r="N208" s="165"/>
      <c r="O208" s="165"/>
    </row>
    <row r="209" spans="1:16" x14ac:dyDescent="0.3">
      <c r="A209" s="542"/>
      <c r="B209" s="160">
        <v>21</v>
      </c>
      <c r="C209" s="160"/>
      <c r="D209" s="160"/>
      <c r="E209" s="164" t="s">
        <v>1227</v>
      </c>
      <c r="F209" s="162">
        <v>0</v>
      </c>
      <c r="G209" s="162">
        <v>1829818</v>
      </c>
      <c r="H209" s="162">
        <f t="shared" si="28"/>
        <v>0</v>
      </c>
      <c r="I209" s="162">
        <v>1829818</v>
      </c>
      <c r="J209" s="162">
        <v>1829818</v>
      </c>
      <c r="L209" s="165"/>
      <c r="M209" s="165"/>
      <c r="N209" s="165"/>
      <c r="O209" s="165"/>
    </row>
    <row r="210" spans="1:16" x14ac:dyDescent="0.3">
      <c r="A210" s="542"/>
      <c r="B210" s="160"/>
      <c r="C210" s="160"/>
      <c r="D210" s="160"/>
      <c r="E210" s="164" t="s">
        <v>256</v>
      </c>
      <c r="F210" s="162">
        <v>0</v>
      </c>
      <c r="G210" s="162">
        <v>494051</v>
      </c>
      <c r="H210" s="162">
        <f t="shared" si="28"/>
        <v>0</v>
      </c>
      <c r="I210" s="162">
        <v>494051</v>
      </c>
      <c r="J210" s="162">
        <v>494051</v>
      </c>
      <c r="L210" s="165"/>
      <c r="M210" s="165"/>
      <c r="N210" s="165"/>
      <c r="O210" s="165"/>
    </row>
    <row r="211" spans="1:16" x14ac:dyDescent="0.3">
      <c r="A211" s="542"/>
      <c r="B211" s="160">
        <v>22</v>
      </c>
      <c r="C211" s="160"/>
      <c r="D211" s="160"/>
      <c r="E211" s="164" t="s">
        <v>1226</v>
      </c>
      <c r="F211" s="162">
        <v>0</v>
      </c>
      <c r="G211" s="162">
        <v>0</v>
      </c>
      <c r="H211" s="162">
        <f t="shared" si="28"/>
        <v>0</v>
      </c>
      <c r="I211" s="162">
        <v>0</v>
      </c>
      <c r="J211" s="162">
        <v>63555</v>
      </c>
      <c r="L211" s="165"/>
      <c r="M211" s="165"/>
      <c r="N211" s="165"/>
      <c r="O211" s="165"/>
    </row>
    <row r="212" spans="1:16" x14ac:dyDescent="0.3">
      <c r="A212" s="542"/>
      <c r="B212" s="160"/>
      <c r="C212" s="160"/>
      <c r="D212" s="160"/>
      <c r="E212" s="164" t="s">
        <v>256</v>
      </c>
      <c r="F212" s="162">
        <v>0</v>
      </c>
      <c r="G212" s="162">
        <v>0</v>
      </c>
      <c r="H212" s="162">
        <f t="shared" si="28"/>
        <v>0</v>
      </c>
      <c r="I212" s="162">
        <v>0</v>
      </c>
      <c r="J212" s="162">
        <v>17159</v>
      </c>
      <c r="L212" s="165"/>
      <c r="M212" s="165"/>
      <c r="N212" s="165"/>
      <c r="O212" s="165"/>
    </row>
    <row r="213" spans="1:16" x14ac:dyDescent="0.3">
      <c r="A213" s="542"/>
      <c r="B213" s="160">
        <v>23</v>
      </c>
      <c r="C213" s="160"/>
      <c r="D213" s="160"/>
      <c r="E213" s="164" t="s">
        <v>1219</v>
      </c>
      <c r="F213" s="162">
        <v>0</v>
      </c>
      <c r="G213" s="162">
        <v>7338788</v>
      </c>
      <c r="H213" s="162">
        <f t="shared" si="28"/>
        <v>0</v>
      </c>
      <c r="I213" s="162">
        <v>7338788</v>
      </c>
      <c r="J213" s="162">
        <v>0</v>
      </c>
      <c r="L213" s="165"/>
      <c r="M213" s="165"/>
      <c r="N213" s="165"/>
      <c r="O213" s="165"/>
    </row>
    <row r="214" spans="1:16" x14ac:dyDescent="0.3">
      <c r="A214" s="542"/>
      <c r="B214" s="160"/>
      <c r="C214" s="160"/>
      <c r="D214" s="160"/>
      <c r="E214" s="164" t="s">
        <v>256</v>
      </c>
      <c r="F214" s="162">
        <v>0</v>
      </c>
      <c r="G214" s="162">
        <v>1981473</v>
      </c>
      <c r="H214" s="162">
        <f t="shared" si="28"/>
        <v>0</v>
      </c>
      <c r="I214" s="162">
        <v>1981473</v>
      </c>
      <c r="J214" s="162">
        <v>0</v>
      </c>
      <c r="L214" s="165"/>
      <c r="M214" s="165"/>
      <c r="N214" s="165"/>
      <c r="O214" s="165"/>
    </row>
    <row r="215" spans="1:16" x14ac:dyDescent="0.3">
      <c r="A215" s="542"/>
      <c r="B215" s="160">
        <v>24</v>
      </c>
      <c r="C215" s="160"/>
      <c r="D215" s="160"/>
      <c r="E215" s="164" t="s">
        <v>1225</v>
      </c>
      <c r="F215" s="162">
        <v>0</v>
      </c>
      <c r="G215" s="162">
        <v>3740535</v>
      </c>
      <c r="H215" s="162">
        <f t="shared" si="28"/>
        <v>0</v>
      </c>
      <c r="I215" s="162">
        <v>3740535</v>
      </c>
      <c r="J215" s="162">
        <v>0</v>
      </c>
      <c r="L215" s="165"/>
      <c r="M215" s="165"/>
      <c r="N215" s="165"/>
      <c r="O215" s="165"/>
    </row>
    <row r="216" spans="1:16" x14ac:dyDescent="0.3">
      <c r="A216" s="542"/>
      <c r="B216" s="160"/>
      <c r="C216" s="160"/>
      <c r="D216" s="160"/>
      <c r="E216" s="164" t="s">
        <v>256</v>
      </c>
      <c r="F216" s="162">
        <v>0</v>
      </c>
      <c r="G216" s="162">
        <v>1009945</v>
      </c>
      <c r="H216" s="162">
        <f t="shared" si="28"/>
        <v>0</v>
      </c>
      <c r="I216" s="162">
        <v>1009945</v>
      </c>
      <c r="J216" s="162">
        <v>0</v>
      </c>
      <c r="L216" s="165"/>
      <c r="M216" s="165"/>
      <c r="N216" s="165"/>
      <c r="O216" s="165"/>
    </row>
    <row r="217" spans="1:16" x14ac:dyDescent="0.3">
      <c r="A217" s="542"/>
      <c r="B217" s="160">
        <v>25</v>
      </c>
      <c r="C217" s="160"/>
      <c r="D217" s="160"/>
      <c r="E217" s="164" t="s">
        <v>1224</v>
      </c>
      <c r="F217" s="162">
        <v>0</v>
      </c>
      <c r="G217" s="162">
        <v>16000000</v>
      </c>
      <c r="H217" s="162">
        <f t="shared" si="28"/>
        <v>0</v>
      </c>
      <c r="I217" s="162">
        <v>16000000</v>
      </c>
      <c r="J217" s="162">
        <v>15000000</v>
      </c>
      <c r="L217" s="165"/>
      <c r="M217" s="165"/>
      <c r="N217" s="165"/>
      <c r="O217" s="165"/>
    </row>
    <row r="218" spans="1:16" x14ac:dyDescent="0.3">
      <c r="A218" s="542"/>
      <c r="B218" s="160"/>
      <c r="C218" s="160"/>
      <c r="D218" s="160"/>
      <c r="E218" s="164" t="s">
        <v>256</v>
      </c>
      <c r="F218" s="162">
        <v>0</v>
      </c>
      <c r="G218" s="162">
        <v>0</v>
      </c>
      <c r="H218" s="162">
        <f t="shared" si="28"/>
        <v>0</v>
      </c>
      <c r="I218" s="162">
        <v>0</v>
      </c>
      <c r="J218" s="162">
        <v>0</v>
      </c>
      <c r="L218" s="165"/>
      <c r="M218" s="165"/>
      <c r="N218" s="165"/>
      <c r="O218" s="165"/>
    </row>
    <row r="219" spans="1:16" x14ac:dyDescent="0.3">
      <c r="A219" s="542"/>
      <c r="B219" s="160">
        <v>26</v>
      </c>
      <c r="C219" s="160"/>
      <c r="D219" s="160"/>
      <c r="E219" s="164" t="s">
        <v>1241</v>
      </c>
      <c r="F219" s="162"/>
      <c r="G219" s="162">
        <v>2000000</v>
      </c>
      <c r="H219" s="162"/>
      <c r="I219" s="162">
        <v>2000000</v>
      </c>
      <c r="J219" s="162">
        <v>3000000</v>
      </c>
      <c r="L219" s="165"/>
      <c r="M219" s="165"/>
      <c r="N219" s="165"/>
      <c r="O219" s="165"/>
    </row>
    <row r="220" spans="1:16" x14ac:dyDescent="0.3">
      <c r="A220" s="542"/>
      <c r="B220" s="160"/>
      <c r="C220" s="160"/>
      <c r="D220" s="160"/>
      <c r="E220" s="164" t="s">
        <v>256</v>
      </c>
      <c r="F220" s="162"/>
      <c r="G220" s="162">
        <v>0</v>
      </c>
      <c r="H220" s="162"/>
      <c r="I220" s="162">
        <v>0</v>
      </c>
      <c r="J220" s="162">
        <v>0</v>
      </c>
      <c r="L220" s="165"/>
      <c r="M220" s="165"/>
      <c r="N220" s="165"/>
      <c r="O220" s="165"/>
    </row>
    <row r="221" spans="1:16" x14ac:dyDescent="0.3">
      <c r="A221" s="542"/>
      <c r="B221" s="160">
        <v>27</v>
      </c>
      <c r="C221" s="160"/>
      <c r="D221" s="160"/>
      <c r="E221" s="164" t="s">
        <v>1236</v>
      </c>
      <c r="F221" s="162"/>
      <c r="G221" s="162">
        <v>128000</v>
      </c>
      <c r="H221" s="162">
        <f t="shared" si="28"/>
        <v>0</v>
      </c>
      <c r="I221" s="162">
        <v>128000</v>
      </c>
      <c r="J221" s="162">
        <v>128000</v>
      </c>
      <c r="L221" s="165"/>
      <c r="M221" s="165"/>
      <c r="N221" s="165"/>
      <c r="O221" s="165"/>
    </row>
    <row r="222" spans="1:16" x14ac:dyDescent="0.3">
      <c r="A222" s="542"/>
      <c r="B222" s="160"/>
      <c r="C222" s="160"/>
      <c r="D222" s="160"/>
      <c r="E222" s="164" t="s">
        <v>256</v>
      </c>
      <c r="F222" s="162"/>
      <c r="G222" s="162">
        <v>22950</v>
      </c>
      <c r="H222" s="162">
        <f t="shared" si="28"/>
        <v>0</v>
      </c>
      <c r="I222" s="162">
        <v>22950</v>
      </c>
      <c r="J222" s="162">
        <v>22950</v>
      </c>
      <c r="L222" s="165"/>
      <c r="M222" s="165"/>
      <c r="N222" s="165">
        <f>SUM(J231,J217,J215,J213,J207,J193,J187,J185,J179,J177,J175,J173,J171,J199)</f>
        <v>461334928</v>
      </c>
      <c r="O222" s="977">
        <v>461334928</v>
      </c>
      <c r="P222" s="165">
        <f t="shared" ref="P222:P224" si="30">O222-N222</f>
        <v>0</v>
      </c>
    </row>
    <row r="223" spans="1:16" x14ac:dyDescent="0.3">
      <c r="A223" s="542"/>
      <c r="B223" s="160">
        <v>28</v>
      </c>
      <c r="C223" s="160"/>
      <c r="D223" s="160"/>
      <c r="E223" s="164" t="s">
        <v>1250</v>
      </c>
      <c r="F223" s="162">
        <v>0</v>
      </c>
      <c r="G223" s="162">
        <v>0</v>
      </c>
      <c r="H223" s="162">
        <f t="shared" si="28"/>
        <v>170000</v>
      </c>
      <c r="I223" s="162">
        <v>170000</v>
      </c>
      <c r="J223" s="162">
        <v>170000</v>
      </c>
      <c r="L223" s="165"/>
      <c r="M223" s="165"/>
      <c r="N223" s="165">
        <f>SUM(J223,J221,J219,J211,J209,J205,J203,J201,J195,J183,J181,J225,J227,J229)</f>
        <v>43908626</v>
      </c>
      <c r="O223" s="165">
        <v>43908626</v>
      </c>
      <c r="P223" s="165">
        <f t="shared" si="30"/>
        <v>0</v>
      </c>
    </row>
    <row r="224" spans="1:16" x14ac:dyDescent="0.3">
      <c r="A224" s="542"/>
      <c r="B224" s="160"/>
      <c r="C224" s="160"/>
      <c r="D224" s="160"/>
      <c r="E224" s="164" t="s">
        <v>256</v>
      </c>
      <c r="F224" s="162">
        <v>0</v>
      </c>
      <c r="G224" s="162">
        <v>0</v>
      </c>
      <c r="H224" s="162">
        <f t="shared" si="28"/>
        <v>45900</v>
      </c>
      <c r="I224" s="162">
        <v>45900</v>
      </c>
      <c r="J224" s="162">
        <v>45900</v>
      </c>
      <c r="L224" s="165"/>
      <c r="M224" s="165"/>
      <c r="N224" s="165">
        <f>J191</f>
        <v>12580000</v>
      </c>
      <c r="O224" s="165">
        <v>12580000</v>
      </c>
      <c r="P224" s="165">
        <f t="shared" si="30"/>
        <v>0</v>
      </c>
    </row>
    <row r="225" spans="1:17" x14ac:dyDescent="0.3">
      <c r="A225" s="549"/>
      <c r="B225" s="160">
        <v>29</v>
      </c>
      <c r="C225" s="160"/>
      <c r="D225" s="160"/>
      <c r="E225" s="164" t="s">
        <v>1616</v>
      </c>
      <c r="F225" s="162">
        <v>0</v>
      </c>
      <c r="G225" s="162"/>
      <c r="H225" s="162"/>
      <c r="I225" s="162">
        <v>0</v>
      </c>
      <c r="J225" s="162">
        <v>962271</v>
      </c>
      <c r="L225" s="165"/>
      <c r="M225" s="165"/>
      <c r="N225" s="165"/>
      <c r="O225" s="165"/>
      <c r="P225" s="165"/>
    </row>
    <row r="226" spans="1:17" x14ac:dyDescent="0.3">
      <c r="A226" s="549"/>
      <c r="B226" s="160"/>
      <c r="C226" s="160"/>
      <c r="D226" s="160"/>
      <c r="E226" s="164" t="s">
        <v>256</v>
      </c>
      <c r="F226" s="162"/>
      <c r="G226" s="162"/>
      <c r="H226" s="162"/>
      <c r="I226" s="162"/>
      <c r="J226" s="162">
        <v>259813</v>
      </c>
      <c r="L226" s="165"/>
      <c r="M226" s="165"/>
      <c r="N226" s="165"/>
      <c r="O226" s="165"/>
      <c r="P226" s="165"/>
    </row>
    <row r="227" spans="1:17" x14ac:dyDescent="0.3">
      <c r="A227" s="549"/>
      <c r="B227" s="160">
        <v>30</v>
      </c>
      <c r="C227" s="160"/>
      <c r="D227" s="160"/>
      <c r="E227" s="164" t="s">
        <v>1617</v>
      </c>
      <c r="F227" s="162">
        <v>0</v>
      </c>
      <c r="G227" s="162"/>
      <c r="H227" s="162"/>
      <c r="I227" s="162">
        <v>0</v>
      </c>
      <c r="J227" s="162">
        <v>80260</v>
      </c>
      <c r="L227" s="165"/>
      <c r="M227" s="165"/>
      <c r="N227" s="165"/>
      <c r="O227" s="165"/>
      <c r="P227" s="165"/>
    </row>
    <row r="228" spans="1:17" x14ac:dyDescent="0.3">
      <c r="A228" s="549"/>
      <c r="B228" s="160"/>
      <c r="C228" s="160"/>
      <c r="D228" s="160"/>
      <c r="E228" s="164" t="s">
        <v>256</v>
      </c>
      <c r="F228" s="162"/>
      <c r="G228" s="162"/>
      <c r="H228" s="162"/>
      <c r="I228" s="162"/>
      <c r="J228" s="162">
        <v>3313</v>
      </c>
      <c r="L228" s="165"/>
      <c r="M228" s="165"/>
      <c r="N228" s="165"/>
      <c r="O228" s="165"/>
      <c r="P228" s="165"/>
    </row>
    <row r="229" spans="1:17" x14ac:dyDescent="0.3">
      <c r="A229" s="549"/>
      <c r="B229" s="160">
        <v>31</v>
      </c>
      <c r="C229" s="160"/>
      <c r="D229" s="160"/>
      <c r="E229" s="164" t="s">
        <v>1618</v>
      </c>
      <c r="F229" s="162"/>
      <c r="G229" s="162"/>
      <c r="H229" s="162"/>
      <c r="I229" s="162"/>
      <c r="J229" s="162">
        <v>750000</v>
      </c>
      <c r="L229" s="165"/>
      <c r="M229" s="165"/>
      <c r="N229" s="165"/>
      <c r="O229" s="165"/>
      <c r="P229" s="165"/>
    </row>
    <row r="230" spans="1:17" x14ac:dyDescent="0.3">
      <c r="A230" s="549"/>
      <c r="B230" s="160"/>
      <c r="C230" s="160"/>
      <c r="D230" s="160"/>
      <c r="E230" s="164" t="s">
        <v>256</v>
      </c>
      <c r="F230" s="162"/>
      <c r="G230" s="162"/>
      <c r="H230" s="162"/>
      <c r="I230" s="162"/>
      <c r="J230" s="162">
        <v>202500</v>
      </c>
      <c r="L230" s="165"/>
      <c r="M230" s="165"/>
      <c r="N230" s="165"/>
      <c r="O230" s="165"/>
      <c r="P230" s="165"/>
    </row>
    <row r="231" spans="1:17" x14ac:dyDescent="0.3">
      <c r="A231" s="542"/>
      <c r="B231" s="160">
        <v>32</v>
      </c>
      <c r="C231" s="160"/>
      <c r="D231" s="160"/>
      <c r="E231" s="164" t="s">
        <v>479</v>
      </c>
      <c r="F231" s="162">
        <v>1823000</v>
      </c>
      <c r="G231" s="162">
        <v>1823000</v>
      </c>
      <c r="H231" s="162">
        <f t="shared" si="28"/>
        <v>0</v>
      </c>
      <c r="I231" s="162">
        <v>1823000</v>
      </c>
      <c r="J231" s="162">
        <v>1823000</v>
      </c>
      <c r="L231" s="165"/>
      <c r="M231" s="165"/>
      <c r="N231" s="165">
        <f>SUM(J232,J224,J222,J220,J218,J216,J214,J212,J210,J208,J206,J204,J202,J200,J198,J196,J194,J192,J190,J188,J186,J184,J182,J180,J178,J176,J174,J172,J226,J228,J230)</f>
        <v>16613674</v>
      </c>
      <c r="O231" s="165">
        <v>16613674</v>
      </c>
      <c r="P231" s="165">
        <f>O231-N231</f>
        <v>0</v>
      </c>
    </row>
    <row r="232" spans="1:17" ht="16.2" thickBot="1" x14ac:dyDescent="0.35">
      <c r="A232" s="542"/>
      <c r="B232" s="160"/>
      <c r="C232" s="160"/>
      <c r="D232" s="160"/>
      <c r="E232" s="164" t="s">
        <v>256</v>
      </c>
      <c r="F232" s="162">
        <v>0</v>
      </c>
      <c r="G232" s="162">
        <v>0</v>
      </c>
      <c r="H232" s="162">
        <f t="shared" si="28"/>
        <v>0</v>
      </c>
      <c r="I232" s="162">
        <v>0</v>
      </c>
      <c r="J232" s="162">
        <v>0</v>
      </c>
      <c r="L232" s="165"/>
      <c r="M232" s="165"/>
      <c r="N232" s="165"/>
      <c r="O232" s="165"/>
    </row>
    <row r="233" spans="1:17" ht="16.2" thickBot="1" x14ac:dyDescent="0.35">
      <c r="A233" s="181"/>
      <c r="B233" s="182"/>
      <c r="C233" s="182"/>
      <c r="D233" s="182"/>
      <c r="E233" s="183" t="s">
        <v>480</v>
      </c>
      <c r="F233" s="184">
        <f>SUM(F171:F232)</f>
        <v>2044550000</v>
      </c>
      <c r="G233" s="184">
        <f t="shared" ref="G233:J233" si="31">SUM(G171:G232)</f>
        <v>2367217282</v>
      </c>
      <c r="H233" s="184">
        <f t="shared" si="31"/>
        <v>-1853228</v>
      </c>
      <c r="I233" s="184">
        <f t="shared" si="31"/>
        <v>2365364054</v>
      </c>
      <c r="J233" s="184">
        <f t="shared" si="31"/>
        <v>534437228</v>
      </c>
      <c r="L233" s="165"/>
      <c r="M233" s="165"/>
      <c r="N233" s="165">
        <f t="shared" ref="N233" si="32">SUM(N222:N232)</f>
        <v>534437228</v>
      </c>
      <c r="O233" s="165">
        <f t="shared" ref="O233" si="33">SUM(O222:O232)</f>
        <v>534437228</v>
      </c>
      <c r="P233" s="165">
        <f t="shared" ref="P233:Q233" si="34">SUM(P222:P232)</f>
        <v>0</v>
      </c>
      <c r="Q233" s="165">
        <f t="shared" si="34"/>
        <v>0</v>
      </c>
    </row>
    <row r="234" spans="1:17" x14ac:dyDescent="0.3">
      <c r="A234" s="194">
        <v>381</v>
      </c>
      <c r="B234" s="195"/>
      <c r="C234" s="187"/>
      <c r="D234" s="187"/>
      <c r="E234" s="230" t="s">
        <v>135</v>
      </c>
      <c r="F234" s="228"/>
      <c r="G234" s="228">
        <v>0</v>
      </c>
      <c r="H234" s="228"/>
      <c r="I234" s="228">
        <v>0</v>
      </c>
      <c r="J234" s="228">
        <f>SUM(I234:I234)</f>
        <v>0</v>
      </c>
      <c r="L234" s="165"/>
      <c r="M234" s="165"/>
      <c r="N234" s="165"/>
      <c r="O234" s="165"/>
    </row>
    <row r="235" spans="1:17" x14ac:dyDescent="0.3">
      <c r="A235" s="542"/>
      <c r="B235" s="231">
        <v>1</v>
      </c>
      <c r="C235" s="231"/>
      <c r="D235" s="160"/>
      <c r="E235" s="232" t="s">
        <v>423</v>
      </c>
      <c r="F235" s="211">
        <v>12206000</v>
      </c>
      <c r="G235" s="211">
        <v>15308146</v>
      </c>
      <c r="H235" s="211">
        <f t="shared" ref="H235:H266" si="35">I235-G235</f>
        <v>-10</v>
      </c>
      <c r="I235" s="211">
        <v>15308136</v>
      </c>
      <c r="J235" s="211">
        <v>14947437</v>
      </c>
      <c r="L235" s="165"/>
      <c r="M235" s="165"/>
      <c r="N235" s="165"/>
      <c r="O235" s="165"/>
    </row>
    <row r="236" spans="1:17" x14ac:dyDescent="0.3">
      <c r="A236" s="542"/>
      <c r="B236" s="160"/>
      <c r="C236" s="160"/>
      <c r="D236" s="160"/>
      <c r="E236" s="164" t="s">
        <v>256</v>
      </c>
      <c r="F236" s="162">
        <v>3294000</v>
      </c>
      <c r="G236" s="162">
        <v>4132110</v>
      </c>
      <c r="H236" s="162">
        <f t="shared" si="35"/>
        <v>0</v>
      </c>
      <c r="I236" s="162">
        <v>4132110</v>
      </c>
      <c r="J236" s="162">
        <v>3933209</v>
      </c>
      <c r="L236" s="165"/>
      <c r="M236" s="165"/>
      <c r="N236" s="165"/>
      <c r="O236" s="165"/>
    </row>
    <row r="237" spans="1:17" x14ac:dyDescent="0.3">
      <c r="A237" s="542"/>
      <c r="B237" s="160">
        <v>3</v>
      </c>
      <c r="C237" s="160"/>
      <c r="D237" s="160"/>
      <c r="E237" s="164" t="s">
        <v>257</v>
      </c>
      <c r="F237" s="162">
        <v>7874000</v>
      </c>
      <c r="G237" s="162">
        <v>12781000</v>
      </c>
      <c r="H237" s="162">
        <f t="shared" si="35"/>
        <v>0</v>
      </c>
      <c r="I237" s="162">
        <v>12781000</v>
      </c>
      <c r="J237" s="162">
        <v>10063101</v>
      </c>
      <c r="L237" s="165"/>
      <c r="M237" s="165"/>
      <c r="N237" s="165"/>
      <c r="O237" s="165"/>
    </row>
    <row r="238" spans="1:17" x14ac:dyDescent="0.3">
      <c r="A238" s="542"/>
      <c r="B238" s="160"/>
      <c r="C238" s="160"/>
      <c r="D238" s="160"/>
      <c r="E238" s="164" t="s">
        <v>256</v>
      </c>
      <c r="F238" s="162">
        <v>2126000</v>
      </c>
      <c r="G238" s="162">
        <v>3451000</v>
      </c>
      <c r="H238" s="162">
        <f t="shared" si="35"/>
        <v>0</v>
      </c>
      <c r="I238" s="162">
        <v>3451000</v>
      </c>
      <c r="J238" s="162">
        <v>2717037</v>
      </c>
      <c r="L238" s="165"/>
      <c r="M238" s="165"/>
      <c r="N238" s="165"/>
      <c r="O238" s="165"/>
    </row>
    <row r="239" spans="1:17" x14ac:dyDescent="0.3">
      <c r="A239" s="542"/>
      <c r="B239" s="160">
        <v>4</v>
      </c>
      <c r="C239" s="160"/>
      <c r="D239" s="160"/>
      <c r="E239" s="533" t="s">
        <v>0</v>
      </c>
      <c r="F239" s="162">
        <v>4724000</v>
      </c>
      <c r="G239" s="162">
        <v>1968000</v>
      </c>
      <c r="H239" s="162">
        <f t="shared" si="35"/>
        <v>0</v>
      </c>
      <c r="I239" s="162">
        <v>1968000</v>
      </c>
      <c r="J239" s="162">
        <v>3268167</v>
      </c>
      <c r="L239" s="165"/>
      <c r="M239" s="165"/>
      <c r="N239" s="165"/>
      <c r="O239" s="165"/>
    </row>
    <row r="240" spans="1:17" x14ac:dyDescent="0.3">
      <c r="A240" s="542"/>
      <c r="B240" s="160"/>
      <c r="C240" s="160"/>
      <c r="D240" s="160"/>
      <c r="E240" s="164" t="s">
        <v>256</v>
      </c>
      <c r="F240" s="162">
        <v>1276000</v>
      </c>
      <c r="G240" s="162">
        <v>532000</v>
      </c>
      <c r="H240" s="162">
        <f t="shared" si="35"/>
        <v>0</v>
      </c>
      <c r="I240" s="162">
        <v>532000</v>
      </c>
      <c r="J240" s="162">
        <v>882405</v>
      </c>
      <c r="L240" s="165"/>
      <c r="M240" s="165"/>
      <c r="N240" s="165"/>
      <c r="O240" s="165"/>
    </row>
    <row r="241" spans="1:15" x14ac:dyDescent="0.3">
      <c r="A241" s="542"/>
      <c r="B241" s="160">
        <v>5</v>
      </c>
      <c r="C241" s="160"/>
      <c r="D241" s="160"/>
      <c r="E241" s="164" t="s">
        <v>636</v>
      </c>
      <c r="F241" s="162">
        <v>76336000</v>
      </c>
      <c r="G241" s="162">
        <v>76336000</v>
      </c>
      <c r="H241" s="162">
        <f t="shared" si="35"/>
        <v>0</v>
      </c>
      <c r="I241" s="162">
        <v>76336000</v>
      </c>
      <c r="J241" s="162">
        <v>64983506</v>
      </c>
      <c r="L241" s="165"/>
      <c r="M241" s="165"/>
      <c r="N241" s="165"/>
      <c r="O241" s="165"/>
    </row>
    <row r="242" spans="1:15" x14ac:dyDescent="0.3">
      <c r="A242" s="542"/>
      <c r="B242" s="160"/>
      <c r="C242" s="160"/>
      <c r="D242" s="160"/>
      <c r="E242" s="164" t="s">
        <v>256</v>
      </c>
      <c r="F242" s="162">
        <v>20611000</v>
      </c>
      <c r="G242" s="162">
        <v>20611000</v>
      </c>
      <c r="H242" s="162">
        <f t="shared" si="35"/>
        <v>0</v>
      </c>
      <c r="I242" s="162">
        <v>20611000</v>
      </c>
      <c r="J242" s="162">
        <v>17545547</v>
      </c>
      <c r="L242" s="165"/>
      <c r="M242" s="165"/>
      <c r="N242" s="165"/>
      <c r="O242" s="165"/>
    </row>
    <row r="243" spans="1:15" ht="31.2" x14ac:dyDescent="0.3">
      <c r="A243" s="542"/>
      <c r="B243" s="160">
        <v>6</v>
      </c>
      <c r="C243" s="160"/>
      <c r="D243" s="160"/>
      <c r="E243" s="164" t="s">
        <v>642</v>
      </c>
      <c r="F243" s="162">
        <v>160191000</v>
      </c>
      <c r="G243" s="162">
        <v>142888843</v>
      </c>
      <c r="H243" s="162">
        <f t="shared" si="35"/>
        <v>-735290</v>
      </c>
      <c r="I243" s="162">
        <v>142153553</v>
      </c>
      <c r="J243" s="162">
        <v>122753436</v>
      </c>
      <c r="L243" s="165"/>
      <c r="M243" s="165"/>
      <c r="N243" s="165"/>
      <c r="O243" s="165"/>
    </row>
    <row r="244" spans="1:15" x14ac:dyDescent="0.3">
      <c r="A244" s="542"/>
      <c r="B244" s="160"/>
      <c r="C244" s="160"/>
      <c r="D244" s="160"/>
      <c r="E244" s="164" t="s">
        <v>256</v>
      </c>
      <c r="F244" s="162">
        <v>43252000</v>
      </c>
      <c r="G244" s="162">
        <v>38350869</v>
      </c>
      <c r="H244" s="162">
        <f t="shared" si="35"/>
        <v>-198528</v>
      </c>
      <c r="I244" s="162">
        <v>38152341</v>
      </c>
      <c r="J244" s="162">
        <v>33100958</v>
      </c>
      <c r="L244" s="165"/>
      <c r="M244" s="165"/>
      <c r="N244" s="165"/>
      <c r="O244" s="165"/>
    </row>
    <row r="245" spans="1:15" x14ac:dyDescent="0.3">
      <c r="A245" s="542"/>
      <c r="B245" s="160">
        <v>7</v>
      </c>
      <c r="C245" s="160"/>
      <c r="D245" s="160"/>
      <c r="E245" s="164" t="s">
        <v>623</v>
      </c>
      <c r="F245" s="162">
        <v>9449000</v>
      </c>
      <c r="G245" s="162">
        <v>9449000</v>
      </c>
      <c r="H245" s="162">
        <f t="shared" si="35"/>
        <v>0</v>
      </c>
      <c r="I245" s="162">
        <v>9449000</v>
      </c>
      <c r="J245" s="162">
        <v>9448817</v>
      </c>
      <c r="L245" s="165"/>
      <c r="M245" s="165"/>
      <c r="N245" s="165"/>
      <c r="O245" s="165"/>
    </row>
    <row r="246" spans="1:15" x14ac:dyDescent="0.3">
      <c r="A246" s="542"/>
      <c r="B246" s="160"/>
      <c r="C246" s="160"/>
      <c r="D246" s="160"/>
      <c r="E246" s="164" t="s">
        <v>256</v>
      </c>
      <c r="F246" s="162">
        <v>2551000</v>
      </c>
      <c r="G246" s="162">
        <v>2551000</v>
      </c>
      <c r="H246" s="162">
        <f t="shared" si="35"/>
        <v>0</v>
      </c>
      <c r="I246" s="162">
        <v>2551000</v>
      </c>
      <c r="J246" s="162">
        <v>2551181</v>
      </c>
      <c r="L246" s="165"/>
      <c r="M246" s="165"/>
      <c r="N246" s="165"/>
      <c r="O246" s="165"/>
    </row>
    <row r="247" spans="1:15" x14ac:dyDescent="0.3">
      <c r="A247" s="542"/>
      <c r="B247" s="160">
        <v>8</v>
      </c>
      <c r="C247" s="160"/>
      <c r="D247" s="160"/>
      <c r="E247" s="164" t="s">
        <v>624</v>
      </c>
      <c r="F247" s="162">
        <v>291295000</v>
      </c>
      <c r="G247" s="162">
        <v>247099114</v>
      </c>
      <c r="H247" s="162">
        <f t="shared" si="35"/>
        <v>-15146826</v>
      </c>
      <c r="I247" s="162">
        <v>231952288</v>
      </c>
      <c r="J247" s="162">
        <v>231952288</v>
      </c>
      <c r="L247" s="165"/>
      <c r="M247" s="165"/>
      <c r="N247" s="165"/>
      <c r="O247" s="165"/>
    </row>
    <row r="248" spans="1:15" x14ac:dyDescent="0.3">
      <c r="A248" s="542"/>
      <c r="B248" s="160"/>
      <c r="C248" s="160"/>
      <c r="D248" s="160"/>
      <c r="E248" s="164" t="s">
        <v>256</v>
      </c>
      <c r="F248" s="162">
        <v>0</v>
      </c>
      <c r="G248" s="162">
        <v>452304</v>
      </c>
      <c r="H248" s="162">
        <f t="shared" si="35"/>
        <v>370980</v>
      </c>
      <c r="I248" s="162">
        <v>823284</v>
      </c>
      <c r="J248" s="162">
        <v>823284</v>
      </c>
      <c r="L248" s="165"/>
      <c r="M248" s="165"/>
      <c r="N248" s="165"/>
      <c r="O248" s="165"/>
    </row>
    <row r="249" spans="1:15" x14ac:dyDescent="0.3">
      <c r="A249" s="542"/>
      <c r="B249" s="160">
        <v>9</v>
      </c>
      <c r="C249" s="160"/>
      <c r="D249" s="160"/>
      <c r="E249" s="164" t="s">
        <v>643</v>
      </c>
      <c r="F249" s="162">
        <v>59677000</v>
      </c>
      <c r="G249" s="162">
        <v>53143200</v>
      </c>
      <c r="H249" s="162">
        <f t="shared" si="35"/>
        <v>5172164</v>
      </c>
      <c r="I249" s="162">
        <v>58315364</v>
      </c>
      <c r="J249" s="162">
        <v>58316942</v>
      </c>
      <c r="L249" s="165"/>
      <c r="M249" s="165"/>
      <c r="N249" s="165"/>
      <c r="O249" s="165"/>
    </row>
    <row r="250" spans="1:15" x14ac:dyDescent="0.3">
      <c r="A250" s="542"/>
      <c r="B250" s="160"/>
      <c r="C250" s="160"/>
      <c r="D250" s="160"/>
      <c r="E250" s="164" t="s">
        <v>256</v>
      </c>
      <c r="F250" s="162">
        <v>16113000</v>
      </c>
      <c r="G250" s="162">
        <v>14348874</v>
      </c>
      <c r="H250" s="162">
        <f t="shared" si="35"/>
        <v>1396700</v>
      </c>
      <c r="I250" s="162">
        <v>15745574</v>
      </c>
      <c r="J250" s="162">
        <v>15745574</v>
      </c>
      <c r="L250" s="165"/>
      <c r="M250" s="165"/>
      <c r="N250" s="165"/>
      <c r="O250" s="165"/>
    </row>
    <row r="251" spans="1:15" ht="31.2" x14ac:dyDescent="0.3">
      <c r="A251" s="542"/>
      <c r="B251" s="160">
        <v>10</v>
      </c>
      <c r="C251" s="160"/>
      <c r="D251" s="160"/>
      <c r="E251" s="164" t="s">
        <v>644</v>
      </c>
      <c r="F251" s="162">
        <v>41242000</v>
      </c>
      <c r="G251" s="162">
        <v>42115083</v>
      </c>
      <c r="H251" s="162">
        <f t="shared" si="35"/>
        <v>0</v>
      </c>
      <c r="I251" s="162">
        <v>42115083</v>
      </c>
      <c r="J251" s="162">
        <v>45465000</v>
      </c>
      <c r="L251" s="165"/>
      <c r="M251" s="165"/>
      <c r="N251" s="165"/>
      <c r="O251" s="165"/>
    </row>
    <row r="252" spans="1:15" x14ac:dyDescent="0.3">
      <c r="A252" s="542"/>
      <c r="B252" s="160"/>
      <c r="C252" s="160"/>
      <c r="D252" s="160"/>
      <c r="E252" s="164" t="s">
        <v>256</v>
      </c>
      <c r="F252" s="162">
        <v>11135000</v>
      </c>
      <c r="G252" s="162">
        <v>11135000</v>
      </c>
      <c r="H252" s="162">
        <f t="shared" si="35"/>
        <v>0</v>
      </c>
      <c r="I252" s="162">
        <v>11135000</v>
      </c>
      <c r="J252" s="162">
        <v>12275550</v>
      </c>
      <c r="L252" s="165"/>
      <c r="M252" s="165"/>
      <c r="N252" s="165"/>
      <c r="O252" s="165"/>
    </row>
    <row r="253" spans="1:15" x14ac:dyDescent="0.3">
      <c r="A253" s="542"/>
      <c r="B253" s="160">
        <v>11</v>
      </c>
      <c r="C253" s="160"/>
      <c r="D253" s="160"/>
      <c r="E253" s="164" t="s">
        <v>599</v>
      </c>
      <c r="F253" s="162">
        <v>3150000</v>
      </c>
      <c r="G253" s="162">
        <v>3150000</v>
      </c>
      <c r="H253" s="162">
        <f t="shared" si="35"/>
        <v>0</v>
      </c>
      <c r="I253" s="162">
        <v>3150000</v>
      </c>
      <c r="J253" s="162">
        <v>0</v>
      </c>
      <c r="L253" s="165"/>
      <c r="M253" s="165"/>
      <c r="N253" s="165"/>
      <c r="O253" s="165"/>
    </row>
    <row r="254" spans="1:15" x14ac:dyDescent="0.3">
      <c r="A254" s="542"/>
      <c r="B254" s="160"/>
      <c r="C254" s="160"/>
      <c r="D254" s="160"/>
      <c r="E254" s="164" t="s">
        <v>256</v>
      </c>
      <c r="F254" s="162">
        <v>850000</v>
      </c>
      <c r="G254" s="162">
        <v>850000</v>
      </c>
      <c r="H254" s="162">
        <f t="shared" si="35"/>
        <v>0</v>
      </c>
      <c r="I254" s="162">
        <v>850000</v>
      </c>
      <c r="J254" s="162">
        <v>0</v>
      </c>
      <c r="L254" s="165"/>
      <c r="M254" s="165"/>
      <c r="N254" s="165"/>
      <c r="O254" s="165"/>
    </row>
    <row r="255" spans="1:15" x14ac:dyDescent="0.3">
      <c r="A255" s="542"/>
      <c r="B255" s="160">
        <v>12</v>
      </c>
      <c r="C255" s="160"/>
      <c r="D255" s="160"/>
      <c r="E255" s="164" t="s">
        <v>600</v>
      </c>
      <c r="F255" s="162">
        <v>15000000</v>
      </c>
      <c r="G255" s="162">
        <v>15000000</v>
      </c>
      <c r="H255" s="162">
        <f t="shared" si="35"/>
        <v>-751200</v>
      </c>
      <c r="I255" s="162">
        <v>14248800</v>
      </c>
      <c r="J255" s="162">
        <v>6639070</v>
      </c>
      <c r="L255" s="165"/>
      <c r="M255" s="165"/>
      <c r="N255" s="165"/>
      <c r="O255" s="165"/>
    </row>
    <row r="256" spans="1:15" x14ac:dyDescent="0.3">
      <c r="A256" s="542"/>
      <c r="B256" s="160"/>
      <c r="C256" s="160"/>
      <c r="D256" s="160"/>
      <c r="E256" s="164" t="s">
        <v>256</v>
      </c>
      <c r="F256" s="162">
        <v>4050000</v>
      </c>
      <c r="G256" s="162">
        <v>4050000</v>
      </c>
      <c r="H256" s="162">
        <f t="shared" si="35"/>
        <v>-202900</v>
      </c>
      <c r="I256" s="162">
        <v>3847100</v>
      </c>
      <c r="J256" s="162">
        <v>1792549</v>
      </c>
      <c r="L256" s="165"/>
      <c r="M256" s="165"/>
      <c r="N256" s="165"/>
      <c r="O256" s="165"/>
    </row>
    <row r="257" spans="1:17" x14ac:dyDescent="0.3">
      <c r="A257" s="542"/>
      <c r="B257" s="160">
        <v>13</v>
      </c>
      <c r="C257" s="160"/>
      <c r="D257" s="160"/>
      <c r="E257" s="164" t="s">
        <v>601</v>
      </c>
      <c r="F257" s="162">
        <v>4724000</v>
      </c>
      <c r="G257" s="162">
        <v>4724000</v>
      </c>
      <c r="H257" s="162">
        <f t="shared" si="35"/>
        <v>0</v>
      </c>
      <c r="I257" s="162">
        <v>4724000</v>
      </c>
      <c r="J257" s="162">
        <v>4721216</v>
      </c>
      <c r="L257" s="165"/>
      <c r="M257" s="165"/>
      <c r="N257" s="165"/>
      <c r="O257" s="165">
        <f>SUM(H245,H253,H261)</f>
        <v>0</v>
      </c>
    </row>
    <row r="258" spans="1:17" x14ac:dyDescent="0.3">
      <c r="A258" s="542"/>
      <c r="B258" s="160"/>
      <c r="C258" s="160"/>
      <c r="D258" s="160"/>
      <c r="E258" s="164" t="s">
        <v>256</v>
      </c>
      <c r="F258" s="162">
        <v>1276000</v>
      </c>
      <c r="G258" s="162">
        <v>1276000</v>
      </c>
      <c r="H258" s="162">
        <f t="shared" si="35"/>
        <v>0</v>
      </c>
      <c r="I258" s="162">
        <v>1276000</v>
      </c>
      <c r="J258" s="162">
        <v>1274728</v>
      </c>
      <c r="L258" s="165"/>
      <c r="M258" s="165">
        <f>SUM(F245,F253,F261)</f>
        <v>46855000</v>
      </c>
      <c r="N258" s="165">
        <f>SUM(G245,G253,G261)</f>
        <v>46855000</v>
      </c>
      <c r="O258" s="165"/>
      <c r="P258" s="165">
        <f t="shared" ref="P258:Q258" si="36">SUM(I245,I253,I261)</f>
        <v>46855000</v>
      </c>
      <c r="Q258" s="165">
        <f t="shared" si="36"/>
        <v>43687170</v>
      </c>
    </row>
    <row r="259" spans="1:17" x14ac:dyDescent="0.3">
      <c r="A259" s="542"/>
      <c r="B259" s="160">
        <v>14</v>
      </c>
      <c r="C259" s="160"/>
      <c r="D259" s="160"/>
      <c r="E259" s="164" t="s">
        <v>602</v>
      </c>
      <c r="F259" s="162">
        <v>201852000</v>
      </c>
      <c r="G259" s="162">
        <v>201852000</v>
      </c>
      <c r="H259" s="162">
        <f t="shared" si="35"/>
        <v>0</v>
      </c>
      <c r="I259" s="162">
        <v>201852000</v>
      </c>
      <c r="J259" s="162">
        <v>201851384</v>
      </c>
      <c r="L259" s="165"/>
      <c r="M259" s="165"/>
      <c r="N259" s="165"/>
      <c r="O259" s="165"/>
    </row>
    <row r="260" spans="1:17" x14ac:dyDescent="0.3">
      <c r="A260" s="542"/>
      <c r="B260" s="160"/>
      <c r="C260" s="160"/>
      <c r="D260" s="160"/>
      <c r="E260" s="164" t="s">
        <v>256</v>
      </c>
      <c r="F260" s="162">
        <v>0</v>
      </c>
      <c r="G260" s="162">
        <v>0</v>
      </c>
      <c r="H260" s="162">
        <f t="shared" si="35"/>
        <v>0</v>
      </c>
      <c r="I260" s="162">
        <v>0</v>
      </c>
      <c r="J260" s="162">
        <v>0</v>
      </c>
      <c r="L260" s="165"/>
      <c r="M260" s="165"/>
      <c r="N260" s="165"/>
      <c r="O260" s="165"/>
    </row>
    <row r="261" spans="1:17" x14ac:dyDescent="0.3">
      <c r="A261" s="542"/>
      <c r="B261" s="160">
        <v>15</v>
      </c>
      <c r="C261" s="160"/>
      <c r="D261" s="160"/>
      <c r="E261" s="164" t="s">
        <v>632</v>
      </c>
      <c r="F261" s="162">
        <v>34256000</v>
      </c>
      <c r="G261" s="162">
        <v>34256000</v>
      </c>
      <c r="H261" s="162">
        <f t="shared" si="35"/>
        <v>0</v>
      </c>
      <c r="I261" s="162">
        <v>34256000</v>
      </c>
      <c r="J261" s="162">
        <v>34238353</v>
      </c>
      <c r="L261" s="165"/>
      <c r="M261" s="165"/>
      <c r="N261" s="165"/>
      <c r="O261" s="165"/>
    </row>
    <row r="262" spans="1:17" x14ac:dyDescent="0.3">
      <c r="A262" s="542"/>
      <c r="B262" s="160"/>
      <c r="C262" s="160"/>
      <c r="D262" s="160"/>
      <c r="E262" s="164" t="s">
        <v>256</v>
      </c>
      <c r="F262" s="162">
        <v>9249000</v>
      </c>
      <c r="G262" s="162">
        <v>9249000</v>
      </c>
      <c r="H262" s="162">
        <f t="shared" si="35"/>
        <v>0</v>
      </c>
      <c r="I262" s="162">
        <v>9249000</v>
      </c>
      <c r="J262" s="162">
        <v>9244355</v>
      </c>
      <c r="L262" s="165"/>
      <c r="M262" s="165"/>
      <c r="N262" s="165"/>
      <c r="O262" s="165"/>
    </row>
    <row r="263" spans="1:17" x14ac:dyDescent="0.3">
      <c r="A263" s="549"/>
      <c r="B263" s="160">
        <v>16</v>
      </c>
      <c r="C263" s="160"/>
      <c r="D263" s="160"/>
      <c r="E263" s="164" t="s">
        <v>1219</v>
      </c>
      <c r="F263" s="162">
        <v>0</v>
      </c>
      <c r="G263" s="162">
        <v>7338788</v>
      </c>
      <c r="H263" s="162">
        <f t="shared" si="35"/>
        <v>-7338788</v>
      </c>
      <c r="I263" s="162">
        <v>0</v>
      </c>
      <c r="J263" s="162">
        <v>7210372</v>
      </c>
      <c r="L263" s="165"/>
      <c r="M263" s="165"/>
      <c r="N263" s="165"/>
      <c r="O263" s="165"/>
    </row>
    <row r="264" spans="1:17" x14ac:dyDescent="0.3">
      <c r="A264" s="549"/>
      <c r="B264" s="160"/>
      <c r="C264" s="160"/>
      <c r="D264" s="160"/>
      <c r="E264" s="164" t="s">
        <v>256</v>
      </c>
      <c r="F264" s="162">
        <v>0</v>
      </c>
      <c r="G264" s="162">
        <v>1981473</v>
      </c>
      <c r="H264" s="162">
        <f t="shared" si="35"/>
        <v>-1981473</v>
      </c>
      <c r="I264" s="162">
        <v>0</v>
      </c>
      <c r="J264" s="162">
        <v>1946800</v>
      </c>
      <c r="L264" s="165"/>
      <c r="M264" s="165"/>
      <c r="N264" s="165"/>
      <c r="O264" s="165">
        <f>SUM(I235,I237,I239,I241,I243,I245,I247,I249,I251,I253,I255,I257,I259,I261,I265)</f>
        <v>869869224</v>
      </c>
    </row>
    <row r="265" spans="1:17" x14ac:dyDescent="0.3">
      <c r="A265" s="542"/>
      <c r="B265" s="160">
        <v>17</v>
      </c>
      <c r="C265" s="160"/>
      <c r="D265" s="160"/>
      <c r="E265" s="164" t="s">
        <v>258</v>
      </c>
      <c r="F265" s="162">
        <v>7874000</v>
      </c>
      <c r="G265" s="162">
        <v>21260000</v>
      </c>
      <c r="H265" s="162">
        <f t="shared" si="35"/>
        <v>0</v>
      </c>
      <c r="I265" s="162">
        <v>21260000</v>
      </c>
      <c r="J265" s="162">
        <v>21592893</v>
      </c>
      <c r="L265" s="165"/>
      <c r="M265" s="165">
        <f>N265-P265</f>
        <v>0</v>
      </c>
      <c r="N265" s="165">
        <v>837451982</v>
      </c>
      <c r="O265" s="165">
        <f>SUM(I236,I238,I240,I242,I244,I246,I248,I250,I252,I254,I256,I258,I260,I262,I266)</f>
        <v>118095409</v>
      </c>
      <c r="P265" s="165">
        <f>SUM(J235,J237,J239,J241,J243,J245,J247,J249,J251,J253,J255,J257,J259,J261,J265,J263)</f>
        <v>837451982</v>
      </c>
    </row>
    <row r="266" spans="1:17" ht="16.2" thickBot="1" x14ac:dyDescent="0.35">
      <c r="A266" s="542"/>
      <c r="B266" s="160"/>
      <c r="C266" s="160"/>
      <c r="D266" s="160"/>
      <c r="E266" s="164" t="s">
        <v>256</v>
      </c>
      <c r="F266" s="162">
        <v>2126000</v>
      </c>
      <c r="G266" s="162">
        <v>5740000</v>
      </c>
      <c r="H266" s="162">
        <f t="shared" si="35"/>
        <v>0</v>
      </c>
      <c r="I266" s="162">
        <v>5740000</v>
      </c>
      <c r="J266" s="162">
        <v>5830081</v>
      </c>
      <c r="L266" s="165"/>
      <c r="M266" s="165">
        <f>N266-P266</f>
        <v>0</v>
      </c>
      <c r="N266" s="165">
        <v>109663258</v>
      </c>
      <c r="O266" s="165">
        <f t="shared" ref="N266:O267" si="37">SUM(O264:O265)</f>
        <v>987964633</v>
      </c>
      <c r="P266" s="165">
        <f>SUM(J236,J238,J240,J242,J244,J246,J248,J250,J252,J254,J256,J258,J260,J262,J266,J264)</f>
        <v>109663258</v>
      </c>
    </row>
    <row r="267" spans="1:17" ht="16.2" thickBot="1" x14ac:dyDescent="0.35">
      <c r="A267" s="181"/>
      <c r="B267" s="182"/>
      <c r="C267" s="182"/>
      <c r="D267" s="182"/>
      <c r="E267" s="183" t="s">
        <v>481</v>
      </c>
      <c r="F267" s="184">
        <f>SUM(F235:F266)</f>
        <v>1047759000</v>
      </c>
      <c r="G267" s="184">
        <f t="shared" ref="G267:J267" si="38">SUM(G235:G266)</f>
        <v>1007379804</v>
      </c>
      <c r="H267" s="184">
        <f t="shared" si="38"/>
        <v>-19415171</v>
      </c>
      <c r="I267" s="184">
        <f t="shared" si="38"/>
        <v>987964633</v>
      </c>
      <c r="J267" s="184">
        <f t="shared" si="38"/>
        <v>947115240</v>
      </c>
      <c r="L267" s="165"/>
      <c r="M267" s="165">
        <f>SUM(M265:M266)</f>
        <v>0</v>
      </c>
      <c r="N267" s="165">
        <f t="shared" si="37"/>
        <v>947115240</v>
      </c>
      <c r="O267" s="165"/>
      <c r="P267" s="165">
        <f>SUM(P265:P266)</f>
        <v>947115240</v>
      </c>
    </row>
    <row r="268" spans="1:17" ht="31.2" x14ac:dyDescent="0.3">
      <c r="A268" s="194">
        <v>389</v>
      </c>
      <c r="B268" s="187"/>
      <c r="C268" s="187"/>
      <c r="D268" s="195"/>
      <c r="E268" s="225" t="s">
        <v>443</v>
      </c>
      <c r="F268" s="188"/>
      <c r="G268" s="188">
        <v>0</v>
      </c>
      <c r="H268" s="188"/>
      <c r="I268" s="188">
        <v>0</v>
      </c>
      <c r="J268" s="188">
        <f>SUM(I268:I268)</f>
        <v>0</v>
      </c>
      <c r="L268" s="165"/>
      <c r="M268" s="165"/>
      <c r="N268" s="165"/>
      <c r="O268" s="165"/>
    </row>
    <row r="269" spans="1:17" x14ac:dyDescent="0.3">
      <c r="A269" s="158"/>
      <c r="B269" s="174">
        <v>1</v>
      </c>
      <c r="C269" s="174"/>
      <c r="D269" s="160"/>
      <c r="E269" s="243" t="s">
        <v>648</v>
      </c>
      <c r="F269" s="190"/>
      <c r="G269" s="190">
        <v>0</v>
      </c>
      <c r="H269" s="190">
        <f>I269-G269</f>
        <v>0</v>
      </c>
      <c r="I269" s="190">
        <v>0</v>
      </c>
      <c r="J269" s="190">
        <f>SUM(I269:I269)</f>
        <v>0</v>
      </c>
      <c r="L269" s="165"/>
      <c r="M269" s="165"/>
      <c r="N269" s="165"/>
      <c r="O269" s="165"/>
    </row>
    <row r="270" spans="1:17" x14ac:dyDescent="0.3">
      <c r="A270" s="158"/>
      <c r="B270" s="174"/>
      <c r="C270" s="174">
        <v>1</v>
      </c>
      <c r="D270" s="160"/>
      <c r="E270" s="192" t="s">
        <v>649</v>
      </c>
      <c r="F270" s="193">
        <v>400000</v>
      </c>
      <c r="G270" s="193">
        <v>400000</v>
      </c>
      <c r="H270" s="193">
        <f>I270-G270</f>
        <v>0</v>
      </c>
      <c r="I270" s="193">
        <v>400000</v>
      </c>
      <c r="J270" s="193">
        <f>SUM(I270:I270)</f>
        <v>400000</v>
      </c>
      <c r="L270" s="165"/>
      <c r="M270" s="165"/>
      <c r="N270" s="165"/>
      <c r="O270" s="165"/>
    </row>
    <row r="271" spans="1:17" x14ac:dyDescent="0.3">
      <c r="A271" s="226"/>
      <c r="B271" s="227">
        <v>1</v>
      </c>
      <c r="C271" s="227"/>
      <c r="D271" s="227"/>
      <c r="E271" s="203" t="s">
        <v>422</v>
      </c>
      <c r="F271" s="193"/>
      <c r="G271" s="193">
        <v>0</v>
      </c>
      <c r="H271" s="193">
        <f>I271-G271</f>
        <v>0</v>
      </c>
      <c r="I271" s="193">
        <v>0</v>
      </c>
      <c r="J271" s="193">
        <f>SUM(I271:I271)</f>
        <v>0</v>
      </c>
      <c r="L271" s="165"/>
      <c r="M271" s="165"/>
      <c r="N271" s="165"/>
      <c r="O271" s="165"/>
    </row>
    <row r="272" spans="1:17" ht="16.2" thickBot="1" x14ac:dyDescent="0.35">
      <c r="A272" s="226"/>
      <c r="B272" s="227"/>
      <c r="C272" s="227">
        <v>1</v>
      </c>
      <c r="D272" s="227"/>
      <c r="E272" s="345" t="s">
        <v>650</v>
      </c>
      <c r="F272" s="193">
        <v>3600000</v>
      </c>
      <c r="G272" s="193">
        <v>3600000</v>
      </c>
      <c r="H272" s="193">
        <f>I272-G272</f>
        <v>0</v>
      </c>
      <c r="I272" s="193">
        <v>3600000</v>
      </c>
      <c r="J272" s="193">
        <v>2800000</v>
      </c>
      <c r="L272" s="165"/>
      <c r="M272" s="165"/>
      <c r="N272" s="165"/>
      <c r="O272" s="165"/>
    </row>
    <row r="273" spans="1:15" ht="16.2" thickBot="1" x14ac:dyDescent="0.35">
      <c r="A273" s="181"/>
      <c r="B273" s="182"/>
      <c r="C273" s="182"/>
      <c r="D273" s="182"/>
      <c r="E273" s="183" t="s">
        <v>564</v>
      </c>
      <c r="F273" s="184">
        <f>SUM(F269:F272)</f>
        <v>4000000</v>
      </c>
      <c r="G273" s="184">
        <f t="shared" ref="G273:J273" si="39">SUM(G269:G272)</f>
        <v>4000000</v>
      </c>
      <c r="H273" s="184">
        <f t="shared" si="39"/>
        <v>0</v>
      </c>
      <c r="I273" s="184">
        <f t="shared" si="39"/>
        <v>4000000</v>
      </c>
      <c r="J273" s="184">
        <f t="shared" si="39"/>
        <v>3200000</v>
      </c>
      <c r="L273" s="165"/>
      <c r="M273" s="165"/>
      <c r="N273" s="165"/>
      <c r="O273" s="165"/>
    </row>
    <row r="274" spans="1:15" x14ac:dyDescent="0.3">
      <c r="A274" s="194">
        <v>390</v>
      </c>
      <c r="B274" s="187"/>
      <c r="C274" s="187"/>
      <c r="D274" s="195"/>
      <c r="E274" s="225" t="s">
        <v>483</v>
      </c>
      <c r="F274" s="188"/>
      <c r="G274" s="188">
        <v>0</v>
      </c>
      <c r="H274" s="188"/>
      <c r="I274" s="188">
        <v>0</v>
      </c>
      <c r="J274" s="188">
        <f>SUM(I274:I274)</f>
        <v>0</v>
      </c>
      <c r="L274" s="165"/>
      <c r="M274" s="165"/>
      <c r="N274" s="165"/>
      <c r="O274" s="165"/>
    </row>
    <row r="275" spans="1:15" x14ac:dyDescent="0.3">
      <c r="A275" s="226"/>
      <c r="B275" s="227">
        <v>1</v>
      </c>
      <c r="C275" s="227"/>
      <c r="D275" s="227"/>
      <c r="E275" s="192" t="s">
        <v>484</v>
      </c>
      <c r="F275" s="193">
        <v>10645000</v>
      </c>
      <c r="G275" s="193">
        <v>10645000</v>
      </c>
      <c r="H275" s="193">
        <f>I275-G275</f>
        <v>0</v>
      </c>
      <c r="I275" s="193">
        <v>10645000</v>
      </c>
      <c r="J275" s="193">
        <v>10644800</v>
      </c>
      <c r="L275" s="165"/>
      <c r="M275" s="165"/>
      <c r="N275" s="165"/>
      <c r="O275" s="165"/>
    </row>
    <row r="276" spans="1:15" ht="16.2" thickBot="1" x14ac:dyDescent="0.35">
      <c r="A276" s="226"/>
      <c r="B276" s="227">
        <v>4</v>
      </c>
      <c r="C276" s="227"/>
      <c r="D276" s="227"/>
      <c r="E276" s="345" t="s">
        <v>149</v>
      </c>
      <c r="F276" s="193">
        <v>30030251</v>
      </c>
      <c r="G276" s="193">
        <v>30030251</v>
      </c>
      <c r="H276" s="193">
        <f>I276-G276</f>
        <v>0</v>
      </c>
      <c r="I276" s="193">
        <v>30030251</v>
      </c>
      <c r="J276" s="193">
        <f>SUM(I276:I276)</f>
        <v>30030251</v>
      </c>
      <c r="L276" s="165"/>
      <c r="M276" s="165"/>
      <c r="N276" s="165"/>
      <c r="O276" s="165"/>
    </row>
    <row r="277" spans="1:15" ht="16.2" thickBot="1" x14ac:dyDescent="0.35">
      <c r="A277" s="181"/>
      <c r="B277" s="182"/>
      <c r="C277" s="182"/>
      <c r="D277" s="182"/>
      <c r="E277" s="183" t="s">
        <v>564</v>
      </c>
      <c r="F277" s="184">
        <f>SUM(F275:F276)</f>
        <v>40675251</v>
      </c>
      <c r="G277" s="184">
        <f t="shared" ref="G277:J277" si="40">SUM(G275:G276)</f>
        <v>40675251</v>
      </c>
      <c r="H277" s="184">
        <f t="shared" si="40"/>
        <v>0</v>
      </c>
      <c r="I277" s="184">
        <f t="shared" si="40"/>
        <v>40675251</v>
      </c>
      <c r="J277" s="184">
        <f t="shared" si="40"/>
        <v>40675051</v>
      </c>
      <c r="L277" s="165"/>
      <c r="M277" s="165"/>
      <c r="N277" s="165"/>
      <c r="O277" s="165"/>
    </row>
    <row r="278" spans="1:15" x14ac:dyDescent="0.3">
      <c r="A278" s="158">
        <v>394</v>
      </c>
      <c r="B278" s="163"/>
      <c r="C278" s="233"/>
      <c r="D278" s="233"/>
      <c r="E278" s="234" t="s">
        <v>168</v>
      </c>
      <c r="F278" s="193"/>
      <c r="G278" s="193">
        <v>0</v>
      </c>
      <c r="H278" s="193"/>
      <c r="I278" s="193">
        <v>0</v>
      </c>
      <c r="J278" s="193">
        <f>SUM(I278:I278)</f>
        <v>0</v>
      </c>
      <c r="L278" s="165"/>
      <c r="M278" s="165"/>
      <c r="N278" s="165"/>
      <c r="O278" s="165"/>
    </row>
    <row r="279" spans="1:15" x14ac:dyDescent="0.3">
      <c r="A279" s="158"/>
      <c r="B279" s="163">
        <v>1</v>
      </c>
      <c r="C279" s="233"/>
      <c r="D279" s="233"/>
      <c r="E279" s="234" t="s">
        <v>138</v>
      </c>
      <c r="F279" s="193">
        <v>15077457</v>
      </c>
      <c r="G279" s="193">
        <v>54847941</v>
      </c>
      <c r="H279" s="193">
        <f>I279-G279</f>
        <v>19198831</v>
      </c>
      <c r="I279" s="193">
        <v>74046772</v>
      </c>
      <c r="J279" s="193">
        <v>0</v>
      </c>
      <c r="L279" s="165"/>
      <c r="M279" s="165"/>
      <c r="N279" s="165"/>
      <c r="O279" s="165"/>
    </row>
    <row r="280" spans="1:15" x14ac:dyDescent="0.3">
      <c r="A280" s="158"/>
      <c r="B280" s="163">
        <v>2</v>
      </c>
      <c r="C280" s="233"/>
      <c r="D280" s="233"/>
      <c r="E280" s="234" t="s">
        <v>532</v>
      </c>
      <c r="F280" s="193">
        <v>293315715</v>
      </c>
      <c r="G280" s="193">
        <v>292722144</v>
      </c>
      <c r="H280" s="193">
        <f>I280-G280</f>
        <v>407557</v>
      </c>
      <c r="I280" s="193">
        <v>293129701</v>
      </c>
      <c r="J280" s="193">
        <v>0</v>
      </c>
      <c r="L280" s="165"/>
      <c r="M280" s="165"/>
      <c r="N280" s="165"/>
      <c r="O280" s="165"/>
    </row>
    <row r="281" spans="1:15" ht="16.2" thickBot="1" x14ac:dyDescent="0.35">
      <c r="A281" s="158"/>
      <c r="B281" s="163">
        <v>3</v>
      </c>
      <c r="C281" s="233"/>
      <c r="D281" s="233"/>
      <c r="E281" s="234" t="s">
        <v>424</v>
      </c>
      <c r="F281" s="193">
        <v>8000000</v>
      </c>
      <c r="G281" s="193">
        <v>8000000</v>
      </c>
      <c r="H281" s="193">
        <f>I281-G281</f>
        <v>0</v>
      </c>
      <c r="I281" s="193">
        <v>8000000</v>
      </c>
      <c r="J281" s="193">
        <v>0</v>
      </c>
      <c r="L281" s="165"/>
      <c r="M281" s="165"/>
      <c r="N281" s="165"/>
      <c r="O281" s="165"/>
    </row>
    <row r="282" spans="1:15" ht="16.2" thickBot="1" x14ac:dyDescent="0.35">
      <c r="A282" s="540"/>
      <c r="B282" s="541"/>
      <c r="C282" s="541"/>
      <c r="D282" s="541"/>
      <c r="E282" s="235" t="s">
        <v>563</v>
      </c>
      <c r="F282" s="236">
        <f>SUM(F278:F281)</f>
        <v>316393172</v>
      </c>
      <c r="G282" s="236">
        <f>SUM(G278:G281)</f>
        <v>355570085</v>
      </c>
      <c r="H282" s="236">
        <f t="shared" ref="H282:J282" si="41">SUM(H278:H281)</f>
        <v>19606388</v>
      </c>
      <c r="I282" s="236">
        <f t="shared" si="41"/>
        <v>375176473</v>
      </c>
      <c r="J282" s="236">
        <f t="shared" si="41"/>
        <v>0</v>
      </c>
      <c r="L282" s="165"/>
      <c r="M282" s="165"/>
      <c r="N282" s="165"/>
      <c r="O282" s="165"/>
    </row>
    <row r="283" spans="1:15" ht="31.5" hidden="1" customHeight="1" x14ac:dyDescent="0.3">
      <c r="A283" s="194">
        <v>389</v>
      </c>
      <c r="B283" s="187"/>
      <c r="C283" s="187"/>
      <c r="D283" s="195"/>
      <c r="E283" s="225" t="s">
        <v>443</v>
      </c>
      <c r="F283" s="188"/>
      <c r="G283" s="188"/>
      <c r="H283" s="188"/>
      <c r="I283" s="188"/>
      <c r="J283" s="188"/>
      <c r="L283" s="165"/>
      <c r="M283" s="165"/>
      <c r="N283" s="165"/>
      <c r="O283" s="165"/>
    </row>
    <row r="284" spans="1:15" ht="15.75" hidden="1" customHeight="1" x14ac:dyDescent="0.3">
      <c r="A284" s="226"/>
      <c r="B284" s="227">
        <v>1</v>
      </c>
      <c r="C284" s="227"/>
      <c r="D284" s="227"/>
      <c r="E284" s="192" t="s">
        <v>421</v>
      </c>
      <c r="F284" s="193"/>
      <c r="G284" s="193"/>
      <c r="H284" s="193"/>
      <c r="I284" s="193"/>
      <c r="J284" s="193"/>
      <c r="L284" s="165"/>
      <c r="M284" s="165"/>
      <c r="N284" s="165"/>
      <c r="O284" s="165"/>
    </row>
    <row r="285" spans="1:15" ht="15.75" hidden="1" customHeight="1" thickBot="1" x14ac:dyDescent="0.35">
      <c r="A285" s="226"/>
      <c r="B285" s="227"/>
      <c r="C285" s="227">
        <v>1</v>
      </c>
      <c r="D285" s="227"/>
      <c r="E285" s="192" t="s">
        <v>422</v>
      </c>
      <c r="F285" s="193"/>
      <c r="G285" s="193"/>
      <c r="H285" s="193"/>
      <c r="I285" s="193"/>
      <c r="J285" s="193"/>
      <c r="L285" s="165"/>
      <c r="M285" s="165"/>
      <c r="N285" s="165"/>
      <c r="O285" s="165"/>
    </row>
    <row r="286" spans="1:15" ht="16.5" hidden="1" customHeight="1" thickBot="1" x14ac:dyDescent="0.35">
      <c r="A286" s="181"/>
      <c r="B286" s="182"/>
      <c r="C286" s="182"/>
      <c r="D286" s="182"/>
      <c r="E286" s="183" t="s">
        <v>453</v>
      </c>
      <c r="F286" s="184">
        <f>SUM(F284:F285)</f>
        <v>0</v>
      </c>
      <c r="G286" s="184">
        <f t="shared" ref="G286:J286" si="42">SUM(G284:G285)</f>
        <v>0</v>
      </c>
      <c r="H286" s="184">
        <f t="shared" si="42"/>
        <v>0</v>
      </c>
      <c r="I286" s="184">
        <f t="shared" si="42"/>
        <v>0</v>
      </c>
      <c r="J286" s="184">
        <f t="shared" si="42"/>
        <v>0</v>
      </c>
      <c r="L286" s="165"/>
      <c r="M286" s="165"/>
      <c r="N286" s="165"/>
      <c r="O286" s="165"/>
    </row>
    <row r="287" spans="1:15" ht="16.2" thickBot="1" x14ac:dyDescent="0.35">
      <c r="A287" s="163"/>
      <c r="B287" s="159"/>
      <c r="C287" s="159"/>
      <c r="D287" s="159"/>
      <c r="E287" s="161"/>
      <c r="F287" s="200"/>
      <c r="G287" s="200"/>
      <c r="H287" s="200"/>
      <c r="I287" s="200"/>
      <c r="J287" s="200"/>
      <c r="L287" s="165"/>
      <c r="M287" s="165"/>
      <c r="N287" s="165"/>
      <c r="O287" s="165"/>
    </row>
    <row r="288" spans="1:15" ht="16.2" thickBot="1" x14ac:dyDescent="0.35">
      <c r="A288" s="181"/>
      <c r="B288" s="182"/>
      <c r="C288" s="182"/>
      <c r="D288" s="182"/>
      <c r="E288" s="183" t="s">
        <v>425</v>
      </c>
      <c r="F288" s="184">
        <f>SUM(F286,F282,F267,F233,F169,F152,F146,F124,F112,F107,F94,F89,F277,F100,F273,F127,F131)</f>
        <v>5387925479</v>
      </c>
      <c r="G288" s="184">
        <f t="shared" ref="G288:J288" si="43">SUM(G286,G282,G267,G233,G169,G152,G146,G124,G112,G107,G94,G89,G277,G100,G273,G127,G131)</f>
        <v>5762193783</v>
      </c>
      <c r="H288" s="184">
        <f t="shared" si="43"/>
        <v>50435314</v>
      </c>
      <c r="I288" s="184">
        <f t="shared" si="43"/>
        <v>5812629097</v>
      </c>
      <c r="J288" s="184">
        <f t="shared" si="43"/>
        <v>3434134103</v>
      </c>
      <c r="L288" s="165"/>
      <c r="M288" s="165"/>
      <c r="N288" s="165"/>
    </row>
    <row r="290" spans="6:15" x14ac:dyDescent="0.3">
      <c r="F290" s="238"/>
      <c r="G290" s="238"/>
      <c r="H290" s="238"/>
      <c r="I290" s="238"/>
      <c r="O290" s="165"/>
    </row>
    <row r="291" spans="6:15" x14ac:dyDescent="0.3">
      <c r="F291" s="238"/>
      <c r="G291" s="238"/>
      <c r="H291" s="238"/>
      <c r="I291" s="238">
        <f>I288-'14A.m (2)'!I178</f>
        <v>0.40000057220458984</v>
      </c>
      <c r="J291" s="978">
        <v>3434134103</v>
      </c>
      <c r="M291" s="165"/>
      <c r="N291" s="165"/>
    </row>
    <row r="293" spans="6:15" x14ac:dyDescent="0.3">
      <c r="F293" s="238"/>
      <c r="G293" s="238"/>
      <c r="H293" s="238"/>
      <c r="I293" s="238"/>
    </row>
    <row r="294" spans="6:15" x14ac:dyDescent="0.3">
      <c r="J294" s="165">
        <f>J291-J288</f>
        <v>0</v>
      </c>
    </row>
    <row r="295" spans="6:15" x14ac:dyDescent="0.3">
      <c r="F295" s="238"/>
      <c r="G295" s="238"/>
      <c r="H295" s="238"/>
      <c r="I295" s="238"/>
    </row>
  </sheetData>
  <mergeCells count="14">
    <mergeCell ref="J6:J9"/>
    <mergeCell ref="G6:G9"/>
    <mergeCell ref="H6:H9"/>
    <mergeCell ref="I6:I9"/>
    <mergeCell ref="A1:J1"/>
    <mergeCell ref="A2:J2"/>
    <mergeCell ref="A3:J3"/>
    <mergeCell ref="A4:D5"/>
    <mergeCell ref="E5:F5"/>
    <mergeCell ref="A6:A9"/>
    <mergeCell ref="B6:B9"/>
    <mergeCell ref="C6:C9"/>
    <mergeCell ref="D6:D9"/>
    <mergeCell ref="F6:F9"/>
  </mergeCells>
  <printOptions horizontalCentered="1"/>
  <pageMargins left="0" right="0" top="0.70866141732283472" bottom="0.35433070866141736" header="0.31496062992125984" footer="0.19685039370078741"/>
  <pageSetup paperSize="9" scale="56" orientation="portrait" r:id="rId1"/>
  <headerFooter alignWithMargins="0">
    <oddFooter>&amp;R&amp;P</oddFooter>
  </headerFooter>
  <rowBreaks count="4" manualBreakCount="4">
    <brk id="89" max="10" man="1"/>
    <brk id="152" max="10" man="1"/>
    <brk id="239" max="10" man="1"/>
    <brk id="340" max="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Z143"/>
  <sheetViews>
    <sheetView view="pageBreakPreview" zoomScale="130" zoomScaleNormal="120" zoomScaleSheetLayoutView="130" workbookViewId="0">
      <pane xSplit="3" ySplit="3" topLeftCell="D130" activePane="bottomRight" state="frozen"/>
      <selection pane="topRight" activeCell="D1" sqref="D1"/>
      <selection pane="bottomLeft" activeCell="A4" sqref="A4"/>
      <selection pane="bottomRight" activeCell="K1" sqref="K1:Z1048576"/>
    </sheetView>
  </sheetViews>
  <sheetFormatPr defaultColWidth="9.21875" defaultRowHeight="15.6" x14ac:dyDescent="0.3"/>
  <cols>
    <col min="1" max="2" width="8.21875" style="19" customWidth="1"/>
    <col min="3" max="3" width="65.77734375" style="19" customWidth="1"/>
    <col min="4" max="4" width="12.77734375" style="74" customWidth="1"/>
    <col min="5" max="5" width="12.77734375" style="74" hidden="1" customWidth="1"/>
    <col min="6" max="6" width="12.21875" style="74" hidden="1" customWidth="1"/>
    <col min="7" max="7" width="13.5546875" style="74" customWidth="1"/>
    <col min="8" max="9" width="12.21875" style="74" customWidth="1"/>
    <col min="10" max="10" width="9.21875" style="19"/>
    <col min="11" max="11" width="0" style="19" hidden="1" customWidth="1"/>
    <col min="12" max="12" width="16.5546875" style="1008" hidden="1" customWidth="1"/>
    <col min="13" max="13" width="12.77734375" style="1008" hidden="1" customWidth="1"/>
    <col min="14" max="14" width="11.77734375" style="1008" hidden="1" customWidth="1"/>
    <col min="15" max="15" width="16.5546875" style="1008" hidden="1" customWidth="1"/>
    <col min="16" max="16" width="14.44140625" style="1008" hidden="1" customWidth="1"/>
    <col min="17" max="17" width="11.77734375" style="1008" hidden="1" customWidth="1"/>
    <col min="18" max="18" width="16.5546875" style="1008" hidden="1" customWidth="1"/>
    <col min="19" max="19" width="12.21875" style="1008" hidden="1" customWidth="1"/>
    <col min="20" max="20" width="11.77734375" style="1008" hidden="1" customWidth="1"/>
    <col min="21" max="21" width="16.5546875" style="1008" hidden="1" customWidth="1"/>
    <col min="22" max="22" width="13.21875" style="1008" hidden="1" customWidth="1"/>
    <col min="23" max="23" width="11.77734375" style="1008" hidden="1" customWidth="1"/>
    <col min="24" max="24" width="16.5546875" style="1008" hidden="1" customWidth="1"/>
    <col min="25" max="25" width="12.21875" style="1008" hidden="1" customWidth="1"/>
    <col min="26" max="26" width="11.77734375" style="1008" hidden="1" customWidth="1"/>
    <col min="27" max="16384" width="9.21875" style="19"/>
  </cols>
  <sheetData>
    <row r="1" spans="1:26" ht="16.05" customHeight="1" x14ac:dyDescent="0.3">
      <c r="A1" s="1043" t="s">
        <v>2</v>
      </c>
      <c r="B1" s="1043"/>
      <c r="C1" s="1043"/>
      <c r="D1" s="1043"/>
      <c r="E1" s="372"/>
      <c r="F1" s="372"/>
      <c r="G1" s="19"/>
      <c r="H1" s="19"/>
      <c r="I1" s="19"/>
      <c r="L1" s="983"/>
      <c r="M1" s="983"/>
      <c r="N1" s="983"/>
      <c r="O1" s="983"/>
      <c r="P1" s="983"/>
      <c r="Q1" s="983"/>
      <c r="R1" s="983"/>
      <c r="S1" s="983"/>
      <c r="T1" s="983"/>
      <c r="U1" s="983"/>
      <c r="V1" s="983"/>
      <c r="W1" s="983"/>
      <c r="X1" s="983"/>
      <c r="Y1" s="983"/>
      <c r="Z1" s="983"/>
    </row>
    <row r="2" spans="1:26" ht="16.05" customHeight="1" thickBot="1" x14ac:dyDescent="0.35">
      <c r="A2" s="1042" t="s">
        <v>3</v>
      </c>
      <c r="B2" s="1042"/>
      <c r="C2" s="1042"/>
      <c r="D2" s="20"/>
      <c r="E2" s="20"/>
      <c r="F2" s="20"/>
      <c r="G2" s="20"/>
      <c r="H2" s="20"/>
      <c r="I2" s="20"/>
      <c r="L2" s="984" t="s">
        <v>595</v>
      </c>
      <c r="M2" s="984"/>
      <c r="N2" s="984"/>
      <c r="O2" s="984" t="s">
        <v>595</v>
      </c>
      <c r="P2" s="984"/>
      <c r="Q2" s="984"/>
      <c r="R2" s="984" t="s">
        <v>595</v>
      </c>
      <c r="S2" s="984"/>
      <c r="T2" s="984"/>
      <c r="U2" s="984" t="s">
        <v>595</v>
      </c>
      <c r="V2" s="984"/>
      <c r="W2" s="984"/>
      <c r="X2" s="984" t="s">
        <v>595</v>
      </c>
      <c r="Y2" s="984"/>
      <c r="Z2" s="984"/>
    </row>
    <row r="3" spans="1:26" ht="57.6" thickBot="1" x14ac:dyDescent="0.35">
      <c r="A3" s="21" t="s">
        <v>4</v>
      </c>
      <c r="B3" s="132" t="s">
        <v>266</v>
      </c>
      <c r="C3" s="22" t="s">
        <v>5</v>
      </c>
      <c r="D3" s="371" t="s">
        <v>625</v>
      </c>
      <c r="E3" s="23" t="s">
        <v>1254</v>
      </c>
      <c r="F3" s="371" t="s">
        <v>652</v>
      </c>
      <c r="G3" s="23" t="s">
        <v>653</v>
      </c>
      <c r="H3" s="23" t="s">
        <v>1585</v>
      </c>
      <c r="I3" s="23" t="s">
        <v>1626</v>
      </c>
      <c r="L3" s="985" t="s">
        <v>625</v>
      </c>
      <c r="M3" s="985" t="s">
        <v>653</v>
      </c>
      <c r="N3" s="985" t="s">
        <v>1585</v>
      </c>
      <c r="O3" s="985" t="s">
        <v>1627</v>
      </c>
      <c r="P3" s="985" t="s">
        <v>653</v>
      </c>
      <c r="Q3" s="985" t="s">
        <v>1585</v>
      </c>
      <c r="R3" s="985" t="s">
        <v>1628</v>
      </c>
      <c r="S3" s="985" t="s">
        <v>653</v>
      </c>
      <c r="T3" s="985" t="s">
        <v>1585</v>
      </c>
      <c r="U3" s="985" t="s">
        <v>1267</v>
      </c>
      <c r="V3" s="985" t="s">
        <v>653</v>
      </c>
      <c r="W3" s="985" t="s">
        <v>1585</v>
      </c>
      <c r="X3" s="985" t="s">
        <v>625</v>
      </c>
      <c r="Y3" s="985" t="s">
        <v>653</v>
      </c>
      <c r="Z3" s="985" t="s">
        <v>1585</v>
      </c>
    </row>
    <row r="4" spans="1:26" s="27" customFormat="1" ht="12" customHeight="1" thickBot="1" x14ac:dyDescent="0.25">
      <c r="A4" s="24">
        <v>1</v>
      </c>
      <c r="B4" s="24">
        <v>2</v>
      </c>
      <c r="C4" s="25">
        <v>2</v>
      </c>
      <c r="D4" s="26">
        <v>3</v>
      </c>
      <c r="E4" s="26">
        <v>3</v>
      </c>
      <c r="F4" s="26">
        <v>3</v>
      </c>
      <c r="G4" s="26">
        <v>3</v>
      </c>
      <c r="H4" s="26">
        <v>6</v>
      </c>
      <c r="I4" s="26">
        <v>6</v>
      </c>
      <c r="L4" s="986">
        <v>3</v>
      </c>
      <c r="M4" s="986">
        <v>3</v>
      </c>
      <c r="N4" s="986">
        <v>3</v>
      </c>
      <c r="O4" s="986">
        <v>3</v>
      </c>
      <c r="P4" s="986">
        <v>3</v>
      </c>
      <c r="Q4" s="986">
        <v>3</v>
      </c>
      <c r="R4" s="986">
        <v>3</v>
      </c>
      <c r="S4" s="986">
        <v>3</v>
      </c>
      <c r="T4" s="986">
        <v>3</v>
      </c>
      <c r="U4" s="986">
        <v>3</v>
      </c>
      <c r="V4" s="986">
        <v>3</v>
      </c>
      <c r="W4" s="986">
        <v>3</v>
      </c>
      <c r="X4" s="986">
        <v>3</v>
      </c>
      <c r="Y4" s="986">
        <v>3</v>
      </c>
      <c r="Z4" s="986">
        <v>3</v>
      </c>
    </row>
    <row r="5" spans="1:26" s="30" customFormat="1" ht="12" customHeight="1" thickBot="1" x14ac:dyDescent="0.3">
      <c r="A5" s="28" t="s">
        <v>6</v>
      </c>
      <c r="B5" s="139" t="s">
        <v>293</v>
      </c>
      <c r="C5" s="29" t="s">
        <v>7</v>
      </c>
      <c r="D5" s="15">
        <f>+D6+D7+D8+D9+D10+D11</f>
        <v>0</v>
      </c>
      <c r="E5" s="15">
        <f t="shared" ref="E5:G5" si="0">+E6+E7+E8+E9+E10+E11</f>
        <v>904416</v>
      </c>
      <c r="F5" s="15">
        <f t="shared" si="0"/>
        <v>191921</v>
      </c>
      <c r="G5" s="15">
        <f t="shared" si="0"/>
        <v>1096337</v>
      </c>
      <c r="H5" s="15">
        <v>0</v>
      </c>
      <c r="I5" s="1012">
        <f>H5/G5*100</f>
        <v>0</v>
      </c>
      <c r="L5" s="987">
        <f>+L6+L7+L8+L9+L10+L11</f>
        <v>0</v>
      </c>
      <c r="M5" s="987">
        <f t="shared" ref="M5:N5" si="1">+M6+M7+M8+M9+M10+M11</f>
        <v>0</v>
      </c>
      <c r="N5" s="987">
        <f t="shared" si="1"/>
        <v>0</v>
      </c>
      <c r="O5" s="987">
        <f>+O6+O7+O8+O9+O10+O11</f>
        <v>0</v>
      </c>
      <c r="P5" s="987">
        <f t="shared" ref="P5:Q5" si="2">+P6+P7+P8+P9+P10+P11</f>
        <v>0</v>
      </c>
      <c r="Q5" s="987">
        <f t="shared" si="2"/>
        <v>0</v>
      </c>
      <c r="R5" s="987">
        <f>+R6+R7+R8+R9+R10+R11</f>
        <v>0</v>
      </c>
      <c r="S5" s="987">
        <f t="shared" ref="S5:T5" si="3">+S6+S7+S8+S9+S10+S11</f>
        <v>0</v>
      </c>
      <c r="T5" s="987">
        <f t="shared" si="3"/>
        <v>0</v>
      </c>
      <c r="U5" s="987">
        <f>+U6+U7+U8+U9+U10+U11</f>
        <v>0</v>
      </c>
      <c r="V5" s="987">
        <f t="shared" ref="V5:W5" si="4">+V6+V7+V8+V9+V10+V11</f>
        <v>0</v>
      </c>
      <c r="W5" s="987">
        <f t="shared" si="4"/>
        <v>0</v>
      </c>
      <c r="X5" s="987">
        <f>+X6+X7+X8+X9+X10+X11</f>
        <v>0</v>
      </c>
      <c r="Y5" s="987">
        <f t="shared" ref="Y5:Z5" si="5">+Y6+Y7+Y8+Y9+Y10+Y11</f>
        <v>0</v>
      </c>
      <c r="Z5" s="987">
        <f t="shared" si="5"/>
        <v>0</v>
      </c>
    </row>
    <row r="6" spans="1:26" s="30" customFormat="1" ht="12" customHeight="1" x14ac:dyDescent="0.25">
      <c r="A6" s="31" t="s">
        <v>8</v>
      </c>
      <c r="B6" s="140" t="s">
        <v>294</v>
      </c>
      <c r="C6" s="32" t="s">
        <v>9</v>
      </c>
      <c r="D6" s="33"/>
      <c r="E6" s="33">
        <v>0</v>
      </c>
      <c r="F6" s="33">
        <f>G6-E6</f>
        <v>0</v>
      </c>
      <c r="G6" s="33">
        <v>0</v>
      </c>
      <c r="H6" s="33">
        <v>0</v>
      </c>
      <c r="I6" s="1013"/>
      <c r="L6" s="988"/>
      <c r="M6" s="988">
        <f t="shared" ref="M6:N11" si="6">SUM(P6,S6,V6,Y6)</f>
        <v>0</v>
      </c>
      <c r="N6" s="988">
        <f t="shared" si="6"/>
        <v>0</v>
      </c>
      <c r="O6" s="988"/>
      <c r="P6" s="988">
        <v>0</v>
      </c>
      <c r="Q6" s="988">
        <v>0</v>
      </c>
      <c r="R6" s="988"/>
      <c r="S6" s="988">
        <v>0</v>
      </c>
      <c r="T6" s="988">
        <v>0</v>
      </c>
      <c r="U6" s="988"/>
      <c r="V6" s="988">
        <v>0</v>
      </c>
      <c r="W6" s="988">
        <v>0</v>
      </c>
      <c r="X6" s="988"/>
      <c r="Y6" s="988">
        <v>0</v>
      </c>
      <c r="Z6" s="988">
        <v>0</v>
      </c>
    </row>
    <row r="7" spans="1:26" s="30" customFormat="1" ht="12" customHeight="1" x14ac:dyDescent="0.25">
      <c r="A7" s="34" t="s">
        <v>10</v>
      </c>
      <c r="B7" s="141" t="s">
        <v>295</v>
      </c>
      <c r="C7" s="35" t="s">
        <v>11</v>
      </c>
      <c r="D7" s="36"/>
      <c r="E7" s="36">
        <v>0</v>
      </c>
      <c r="F7" s="36">
        <f t="shared" ref="F7:F70" si="7">G7-E7</f>
        <v>0</v>
      </c>
      <c r="G7" s="36">
        <v>0</v>
      </c>
      <c r="H7" s="36">
        <v>0</v>
      </c>
      <c r="I7" s="1014"/>
      <c r="L7" s="989"/>
      <c r="M7" s="989">
        <f t="shared" si="6"/>
        <v>0</v>
      </c>
      <c r="N7" s="989">
        <f t="shared" si="6"/>
        <v>0</v>
      </c>
      <c r="O7" s="989"/>
      <c r="P7" s="989">
        <v>0</v>
      </c>
      <c r="Q7" s="989">
        <v>0</v>
      </c>
      <c r="R7" s="989"/>
      <c r="S7" s="989">
        <v>0</v>
      </c>
      <c r="T7" s="989">
        <v>0</v>
      </c>
      <c r="U7" s="989"/>
      <c r="V7" s="989">
        <v>0</v>
      </c>
      <c r="W7" s="989">
        <v>0</v>
      </c>
      <c r="X7" s="989"/>
      <c r="Y7" s="989">
        <v>0</v>
      </c>
      <c r="Z7" s="989">
        <v>0</v>
      </c>
    </row>
    <row r="8" spans="1:26" s="30" customFormat="1" ht="12" customHeight="1" x14ac:dyDescent="0.25">
      <c r="A8" s="34" t="s">
        <v>12</v>
      </c>
      <c r="B8" s="141" t="s">
        <v>296</v>
      </c>
      <c r="C8" s="35" t="s">
        <v>488</v>
      </c>
      <c r="D8" s="36"/>
      <c r="E8" s="36">
        <v>0</v>
      </c>
      <c r="F8" s="36">
        <f t="shared" si="7"/>
        <v>0</v>
      </c>
      <c r="G8" s="36">
        <v>0</v>
      </c>
      <c r="H8" s="36">
        <v>0</v>
      </c>
      <c r="I8" s="1014"/>
      <c r="L8" s="989"/>
      <c r="M8" s="989">
        <f t="shared" si="6"/>
        <v>0</v>
      </c>
      <c r="N8" s="989">
        <f t="shared" si="6"/>
        <v>0</v>
      </c>
      <c r="O8" s="989"/>
      <c r="P8" s="989">
        <v>0</v>
      </c>
      <c r="Q8" s="989">
        <v>0</v>
      </c>
      <c r="R8" s="989"/>
      <c r="S8" s="989">
        <v>0</v>
      </c>
      <c r="T8" s="989">
        <v>0</v>
      </c>
      <c r="U8" s="989"/>
      <c r="V8" s="989">
        <v>0</v>
      </c>
      <c r="W8" s="989">
        <v>0</v>
      </c>
      <c r="X8" s="989"/>
      <c r="Y8" s="989">
        <v>0</v>
      </c>
      <c r="Z8" s="989">
        <v>0</v>
      </c>
    </row>
    <row r="9" spans="1:26" s="30" customFormat="1" ht="12" customHeight="1" x14ac:dyDescent="0.25">
      <c r="A9" s="34" t="s">
        <v>13</v>
      </c>
      <c r="B9" s="141" t="s">
        <v>297</v>
      </c>
      <c r="C9" s="35" t="s">
        <v>14</v>
      </c>
      <c r="D9" s="36"/>
      <c r="E9" s="36">
        <v>890386</v>
      </c>
      <c r="F9" s="36">
        <f t="shared" si="7"/>
        <v>191921</v>
      </c>
      <c r="G9" s="36">
        <v>1082307</v>
      </c>
      <c r="H9" s="36">
        <v>0</v>
      </c>
      <c r="I9" s="1014"/>
      <c r="L9" s="989"/>
      <c r="M9" s="989">
        <f t="shared" si="6"/>
        <v>0</v>
      </c>
      <c r="N9" s="989">
        <f t="shared" si="6"/>
        <v>0</v>
      </c>
      <c r="O9" s="989"/>
      <c r="P9" s="989"/>
      <c r="Q9" s="989">
        <v>0</v>
      </c>
      <c r="R9" s="989"/>
      <c r="S9" s="989"/>
      <c r="T9" s="989">
        <v>0</v>
      </c>
      <c r="U9" s="989"/>
      <c r="V9" s="989"/>
      <c r="W9" s="989">
        <v>0</v>
      </c>
      <c r="X9" s="989"/>
      <c r="Y9" s="989"/>
      <c r="Z9" s="989">
        <v>0</v>
      </c>
    </row>
    <row r="10" spans="1:26" s="30" customFormat="1" ht="12" customHeight="1" x14ac:dyDescent="0.25">
      <c r="A10" s="34" t="s">
        <v>15</v>
      </c>
      <c r="B10" s="141" t="s">
        <v>298</v>
      </c>
      <c r="C10" s="35" t="s">
        <v>489</v>
      </c>
      <c r="D10" s="36"/>
      <c r="E10" s="36">
        <v>14030</v>
      </c>
      <c r="F10" s="36">
        <f t="shared" si="7"/>
        <v>0</v>
      </c>
      <c r="G10" s="36">
        <v>14030</v>
      </c>
      <c r="H10" s="36">
        <v>0</v>
      </c>
      <c r="I10" s="1014"/>
      <c r="L10" s="989"/>
      <c r="M10" s="989">
        <f t="shared" si="6"/>
        <v>0</v>
      </c>
      <c r="N10" s="989">
        <f t="shared" si="6"/>
        <v>0</v>
      </c>
      <c r="O10" s="989"/>
      <c r="P10" s="989"/>
      <c r="Q10" s="989">
        <v>0</v>
      </c>
      <c r="R10" s="989"/>
      <c r="S10" s="989"/>
      <c r="T10" s="989">
        <v>0</v>
      </c>
      <c r="U10" s="989"/>
      <c r="V10" s="989"/>
      <c r="W10" s="989">
        <v>0</v>
      </c>
      <c r="X10" s="989"/>
      <c r="Y10" s="989"/>
      <c r="Z10" s="989">
        <v>0</v>
      </c>
    </row>
    <row r="11" spans="1:26" s="30" customFormat="1" ht="12" customHeight="1" thickBot="1" x14ac:dyDescent="0.3">
      <c r="A11" s="37" t="s">
        <v>16</v>
      </c>
      <c r="B11" s="142" t="s">
        <v>299</v>
      </c>
      <c r="C11" s="38" t="s">
        <v>490</v>
      </c>
      <c r="D11" s="36"/>
      <c r="E11" s="36">
        <v>0</v>
      </c>
      <c r="F11" s="36">
        <f t="shared" si="7"/>
        <v>0</v>
      </c>
      <c r="G11" s="36">
        <v>0</v>
      </c>
      <c r="H11" s="36">
        <v>0</v>
      </c>
      <c r="I11" s="1014"/>
      <c r="L11" s="989"/>
      <c r="M11" s="989">
        <f t="shared" si="6"/>
        <v>0</v>
      </c>
      <c r="N11" s="989">
        <f t="shared" si="6"/>
        <v>0</v>
      </c>
      <c r="O11" s="989"/>
      <c r="P11" s="989">
        <v>0</v>
      </c>
      <c r="Q11" s="989">
        <v>0</v>
      </c>
      <c r="R11" s="989"/>
      <c r="S11" s="989">
        <v>0</v>
      </c>
      <c r="T11" s="989">
        <v>0</v>
      </c>
      <c r="U11" s="989"/>
      <c r="V11" s="989">
        <v>0</v>
      </c>
      <c r="W11" s="989">
        <v>0</v>
      </c>
      <c r="X11" s="989"/>
      <c r="Y11" s="989">
        <v>0</v>
      </c>
      <c r="Z11" s="989">
        <v>0</v>
      </c>
    </row>
    <row r="12" spans="1:26" s="30" customFormat="1" ht="12" customHeight="1" thickBot="1" x14ac:dyDescent="0.3">
      <c r="A12" s="28" t="s">
        <v>17</v>
      </c>
      <c r="B12" s="139"/>
      <c r="C12" s="39" t="s">
        <v>18</v>
      </c>
      <c r="D12" s="15">
        <f>+D13+D14+D15+D16+D17</f>
        <v>0</v>
      </c>
      <c r="E12" s="15">
        <f t="shared" ref="E12:G12" si="8">+E13+E14+E15+E16+E17</f>
        <v>3402506</v>
      </c>
      <c r="F12" s="15">
        <f t="shared" si="8"/>
        <v>13402173</v>
      </c>
      <c r="G12" s="15">
        <f t="shared" si="8"/>
        <v>16804679</v>
      </c>
      <c r="H12" s="15">
        <v>33644698</v>
      </c>
      <c r="I12" s="1012">
        <f t="shared" ref="I12:I63" si="9">H12/G12*100</f>
        <v>200.21029857220122</v>
      </c>
      <c r="L12" s="987">
        <f>+L13+L14+L15+L16+L17</f>
        <v>0</v>
      </c>
      <c r="M12" s="987">
        <f t="shared" ref="M12:N12" si="10">+M13+M14+M15+M16+M17</f>
        <v>0</v>
      </c>
      <c r="N12" s="987">
        <f t="shared" si="10"/>
        <v>33644698</v>
      </c>
      <c r="O12" s="987">
        <f>+O13+O14+O15+O16+O17</f>
        <v>0</v>
      </c>
      <c r="P12" s="987">
        <f t="shared" ref="P12:Q12" si="11">+P13+P14+P15+P16+P17</f>
        <v>0</v>
      </c>
      <c r="Q12" s="987">
        <f t="shared" si="11"/>
        <v>32224698</v>
      </c>
      <c r="R12" s="987">
        <f>+R13+R14+R15+R16+R17</f>
        <v>0</v>
      </c>
      <c r="S12" s="987">
        <f t="shared" ref="S12:T12" si="12">+S13+S14+S15+S16+S17</f>
        <v>0</v>
      </c>
      <c r="T12" s="987">
        <f t="shared" si="12"/>
        <v>0</v>
      </c>
      <c r="U12" s="987">
        <f>+U13+U14+U15+U16+U17</f>
        <v>0</v>
      </c>
      <c r="V12" s="987">
        <f t="shared" ref="V12:W12" si="13">+V13+V14+V15+V16+V17</f>
        <v>0</v>
      </c>
      <c r="W12" s="987">
        <f t="shared" si="13"/>
        <v>1420000</v>
      </c>
      <c r="X12" s="987">
        <f>+X13+X14+X15+X16+X17</f>
        <v>0</v>
      </c>
      <c r="Y12" s="987">
        <f t="shared" ref="Y12:Z12" si="14">+Y13+Y14+Y15+Y16+Y17</f>
        <v>0</v>
      </c>
      <c r="Z12" s="987">
        <f t="shared" si="14"/>
        <v>0</v>
      </c>
    </row>
    <row r="13" spans="1:26" s="30" customFormat="1" ht="12" customHeight="1" x14ac:dyDescent="0.25">
      <c r="A13" s="31" t="s">
        <v>19</v>
      </c>
      <c r="B13" s="140" t="s">
        <v>300</v>
      </c>
      <c r="C13" s="32" t="s">
        <v>20</v>
      </c>
      <c r="D13" s="33"/>
      <c r="E13" s="33">
        <v>0</v>
      </c>
      <c r="F13" s="33">
        <f t="shared" si="7"/>
        <v>0</v>
      </c>
      <c r="G13" s="33">
        <v>0</v>
      </c>
      <c r="H13" s="33">
        <v>0</v>
      </c>
      <c r="I13" s="1013"/>
      <c r="L13" s="988"/>
      <c r="M13" s="988">
        <f t="shared" ref="M13:N17" si="15">SUM(P13,S13,V13,Y13)</f>
        <v>0</v>
      </c>
      <c r="N13" s="988">
        <f t="shared" si="15"/>
        <v>0</v>
      </c>
      <c r="O13" s="988"/>
      <c r="P13" s="988">
        <v>0</v>
      </c>
      <c r="Q13" s="988">
        <v>0</v>
      </c>
      <c r="R13" s="988"/>
      <c r="S13" s="988">
        <v>0</v>
      </c>
      <c r="T13" s="988">
        <v>0</v>
      </c>
      <c r="U13" s="988"/>
      <c r="V13" s="988">
        <v>0</v>
      </c>
      <c r="W13" s="988">
        <v>0</v>
      </c>
      <c r="X13" s="988"/>
      <c r="Y13" s="988">
        <v>0</v>
      </c>
      <c r="Z13" s="988">
        <v>0</v>
      </c>
    </row>
    <row r="14" spans="1:26" s="30" customFormat="1" ht="12" customHeight="1" x14ac:dyDescent="0.25">
      <c r="A14" s="34" t="s">
        <v>21</v>
      </c>
      <c r="B14" s="141" t="s">
        <v>301</v>
      </c>
      <c r="C14" s="35" t="s">
        <v>22</v>
      </c>
      <c r="D14" s="36"/>
      <c r="E14" s="36">
        <v>0</v>
      </c>
      <c r="F14" s="36">
        <f t="shared" si="7"/>
        <v>0</v>
      </c>
      <c r="G14" s="36">
        <v>0</v>
      </c>
      <c r="H14" s="36">
        <v>0</v>
      </c>
      <c r="I14" s="1014"/>
      <c r="L14" s="989"/>
      <c r="M14" s="989">
        <f t="shared" si="15"/>
        <v>0</v>
      </c>
      <c r="N14" s="989">
        <f t="shared" si="15"/>
        <v>0</v>
      </c>
      <c r="O14" s="989"/>
      <c r="P14" s="989">
        <v>0</v>
      </c>
      <c r="Q14" s="989">
        <v>0</v>
      </c>
      <c r="R14" s="989"/>
      <c r="S14" s="989">
        <v>0</v>
      </c>
      <c r="T14" s="989">
        <v>0</v>
      </c>
      <c r="U14" s="989"/>
      <c r="V14" s="989">
        <v>0</v>
      </c>
      <c r="W14" s="989">
        <v>0</v>
      </c>
      <c r="X14" s="989"/>
      <c r="Y14" s="989">
        <v>0</v>
      </c>
      <c r="Z14" s="989">
        <v>0</v>
      </c>
    </row>
    <row r="15" spans="1:26" s="30" customFormat="1" ht="12" customHeight="1" x14ac:dyDescent="0.25">
      <c r="A15" s="34" t="s">
        <v>23</v>
      </c>
      <c r="B15" s="141" t="s">
        <v>302</v>
      </c>
      <c r="C15" s="35" t="s">
        <v>24</v>
      </c>
      <c r="D15" s="36"/>
      <c r="E15" s="36">
        <v>0</v>
      </c>
      <c r="F15" s="36">
        <f t="shared" si="7"/>
        <v>0</v>
      </c>
      <c r="G15" s="36">
        <v>0</v>
      </c>
      <c r="H15" s="36">
        <v>400000</v>
      </c>
      <c r="I15" s="1014"/>
      <c r="L15" s="989"/>
      <c r="M15" s="989">
        <f t="shared" si="15"/>
        <v>0</v>
      </c>
      <c r="N15" s="989">
        <f t="shared" si="15"/>
        <v>400000</v>
      </c>
      <c r="O15" s="989"/>
      <c r="P15" s="989">
        <v>0</v>
      </c>
      <c r="Q15" s="989">
        <v>400000</v>
      </c>
      <c r="R15" s="989"/>
      <c r="S15" s="989">
        <v>0</v>
      </c>
      <c r="T15" s="989">
        <v>0</v>
      </c>
      <c r="U15" s="989"/>
      <c r="V15" s="989">
        <v>0</v>
      </c>
      <c r="W15" s="989"/>
      <c r="X15" s="989"/>
      <c r="Y15" s="989">
        <v>0</v>
      </c>
      <c r="Z15" s="989">
        <v>0</v>
      </c>
    </row>
    <row r="16" spans="1:26" s="30" customFormat="1" ht="12" customHeight="1" x14ac:dyDescent="0.25">
      <c r="A16" s="34" t="s">
        <v>25</v>
      </c>
      <c r="B16" s="141" t="s">
        <v>303</v>
      </c>
      <c r="C16" s="35" t="s">
        <v>26</v>
      </c>
      <c r="D16" s="36"/>
      <c r="E16" s="36">
        <v>0</v>
      </c>
      <c r="F16" s="36">
        <f t="shared" si="7"/>
        <v>0</v>
      </c>
      <c r="G16" s="36">
        <v>0</v>
      </c>
      <c r="H16" s="36">
        <v>400000</v>
      </c>
      <c r="I16" s="1014"/>
      <c r="L16" s="989"/>
      <c r="M16" s="989">
        <f t="shared" si="15"/>
        <v>0</v>
      </c>
      <c r="N16" s="989">
        <f t="shared" si="15"/>
        <v>400000</v>
      </c>
      <c r="O16" s="989"/>
      <c r="P16" s="989">
        <v>0</v>
      </c>
      <c r="Q16" s="989"/>
      <c r="R16" s="989"/>
      <c r="S16" s="989">
        <v>0</v>
      </c>
      <c r="T16" s="989">
        <v>0</v>
      </c>
      <c r="U16" s="989"/>
      <c r="V16" s="989">
        <v>0</v>
      </c>
      <c r="W16" s="989">
        <v>400000</v>
      </c>
      <c r="X16" s="989"/>
      <c r="Y16" s="989">
        <v>0</v>
      </c>
      <c r="Z16" s="989">
        <v>0</v>
      </c>
    </row>
    <row r="17" spans="1:26" s="30" customFormat="1" ht="12" customHeight="1" thickBot="1" x14ac:dyDescent="0.3">
      <c r="A17" s="34" t="s">
        <v>27</v>
      </c>
      <c r="B17" s="141" t="s">
        <v>304</v>
      </c>
      <c r="C17" s="35" t="s">
        <v>28</v>
      </c>
      <c r="D17" s="36"/>
      <c r="E17" s="36">
        <v>3402506</v>
      </c>
      <c r="F17" s="36">
        <f t="shared" si="7"/>
        <v>13402173</v>
      </c>
      <c r="G17" s="36">
        <v>16804679</v>
      </c>
      <c r="H17" s="36">
        <v>32844698</v>
      </c>
      <c r="I17" s="1014">
        <f t="shared" si="9"/>
        <v>195.44971968818922</v>
      </c>
      <c r="L17" s="989"/>
      <c r="M17" s="989">
        <f t="shared" si="15"/>
        <v>0</v>
      </c>
      <c r="N17" s="989">
        <f t="shared" si="15"/>
        <v>32844698</v>
      </c>
      <c r="O17" s="989"/>
      <c r="P17" s="989"/>
      <c r="Q17" s="989">
        <v>31824698</v>
      </c>
      <c r="R17" s="989"/>
      <c r="S17" s="989"/>
      <c r="T17" s="989"/>
      <c r="U17" s="989"/>
      <c r="V17" s="989"/>
      <c r="W17" s="989">
        <v>1020000</v>
      </c>
      <c r="X17" s="989"/>
      <c r="Y17" s="989"/>
      <c r="Z17" s="989"/>
    </row>
    <row r="18" spans="1:26" s="30" customFormat="1" ht="12" customHeight="1" thickBot="1" x14ac:dyDescent="0.3">
      <c r="A18" s="28" t="s">
        <v>29</v>
      </c>
      <c r="B18" s="139" t="s">
        <v>305</v>
      </c>
      <c r="C18" s="29" t="s">
        <v>30</v>
      </c>
      <c r="D18" s="15">
        <f>+D19+D20+D21+D22+D23</f>
        <v>1963877999</v>
      </c>
      <c r="E18" s="15">
        <f t="shared" ref="E18:G18" si="16">+E19+E20+E21+E22+E23</f>
        <v>1973198260</v>
      </c>
      <c r="F18" s="15">
        <f t="shared" si="16"/>
        <v>0</v>
      </c>
      <c r="G18" s="15">
        <f t="shared" si="16"/>
        <v>1973198260</v>
      </c>
      <c r="H18" s="15">
        <v>1029815411</v>
      </c>
      <c r="I18" s="1012">
        <f t="shared" si="9"/>
        <v>52.190164155121444</v>
      </c>
      <c r="L18" s="987">
        <f>+L19+L20+L21+L22+L23</f>
        <v>1963877999</v>
      </c>
      <c r="M18" s="987">
        <f t="shared" ref="M18:N18" si="17">+M19+M20+M21+M22+M23</f>
        <v>0</v>
      </c>
      <c r="N18" s="987">
        <f t="shared" si="17"/>
        <v>1029815411</v>
      </c>
      <c r="O18" s="987">
        <f>+O19+O20+O21+O22+O23</f>
        <v>0</v>
      </c>
      <c r="P18" s="987">
        <f t="shared" ref="P18:Q18" si="18">+P19+P20+P21+P22+P23</f>
        <v>0</v>
      </c>
      <c r="Q18" s="987">
        <f t="shared" si="18"/>
        <v>1029815411</v>
      </c>
      <c r="R18" s="987">
        <f>+R19+R20+R21+R22+R23</f>
        <v>0</v>
      </c>
      <c r="S18" s="987">
        <f t="shared" ref="S18:T18" si="19">+S19+S20+S21+S22+S23</f>
        <v>0</v>
      </c>
      <c r="T18" s="987">
        <f t="shared" si="19"/>
        <v>0</v>
      </c>
      <c r="U18" s="987">
        <f>+U19+U20+U21+U22+U23</f>
        <v>0</v>
      </c>
      <c r="V18" s="987">
        <f t="shared" ref="V18:W18" si="20">+V19+V20+V21+V22+V23</f>
        <v>0</v>
      </c>
      <c r="W18" s="987">
        <f t="shared" si="20"/>
        <v>0</v>
      </c>
      <c r="X18" s="987">
        <f>+X19+X20+X21+X22+X23</f>
        <v>0</v>
      </c>
      <c r="Y18" s="987">
        <f t="shared" ref="Y18:Z18" si="21">+Y19+Y20+Y21+Y22+Y23</f>
        <v>0</v>
      </c>
      <c r="Z18" s="987">
        <f t="shared" si="21"/>
        <v>0</v>
      </c>
    </row>
    <row r="19" spans="1:26" s="30" customFormat="1" ht="12" customHeight="1" x14ac:dyDescent="0.25">
      <c r="A19" s="31" t="s">
        <v>31</v>
      </c>
      <c r="B19" s="140" t="s">
        <v>306</v>
      </c>
      <c r="C19" s="32" t="s">
        <v>32</v>
      </c>
      <c r="D19" s="33">
        <v>29999999</v>
      </c>
      <c r="E19" s="33">
        <v>29999999</v>
      </c>
      <c r="F19" s="33">
        <f t="shared" si="7"/>
        <v>0</v>
      </c>
      <c r="G19" s="33">
        <v>29999999</v>
      </c>
      <c r="H19" s="33">
        <v>29999999</v>
      </c>
      <c r="I19" s="1013">
        <f t="shared" si="9"/>
        <v>100</v>
      </c>
      <c r="L19" s="988">
        <v>29999999</v>
      </c>
      <c r="M19" s="988">
        <f t="shared" ref="M19:N23" si="22">SUM(P19,S19,V19,Y19)</f>
        <v>0</v>
      </c>
      <c r="N19" s="988">
        <f t="shared" si="22"/>
        <v>29999999</v>
      </c>
      <c r="O19" s="988"/>
      <c r="P19" s="988"/>
      <c r="Q19" s="988">
        <v>29999999</v>
      </c>
      <c r="R19" s="988"/>
      <c r="S19" s="988"/>
      <c r="T19" s="988"/>
      <c r="U19" s="988"/>
      <c r="V19" s="988"/>
      <c r="W19" s="988"/>
      <c r="X19" s="988"/>
      <c r="Y19" s="988"/>
      <c r="Z19" s="988"/>
    </row>
    <row r="20" spans="1:26" s="30" customFormat="1" ht="12" customHeight="1" x14ac:dyDescent="0.25">
      <c r="A20" s="34" t="s">
        <v>33</v>
      </c>
      <c r="B20" s="141" t="s">
        <v>307</v>
      </c>
      <c r="C20" s="35" t="s">
        <v>34</v>
      </c>
      <c r="D20" s="36"/>
      <c r="E20" s="36">
        <v>0</v>
      </c>
      <c r="F20" s="36">
        <f t="shared" si="7"/>
        <v>0</v>
      </c>
      <c r="G20" s="36">
        <v>0</v>
      </c>
      <c r="H20" s="36">
        <v>0</v>
      </c>
      <c r="I20" s="1014"/>
      <c r="L20" s="989"/>
      <c r="M20" s="989">
        <f t="shared" si="22"/>
        <v>0</v>
      </c>
      <c r="N20" s="989">
        <f t="shared" si="22"/>
        <v>0</v>
      </c>
      <c r="O20" s="989"/>
      <c r="P20" s="989"/>
      <c r="Q20" s="989"/>
      <c r="R20" s="989"/>
      <c r="S20" s="989"/>
      <c r="T20" s="989"/>
      <c r="U20" s="989"/>
      <c r="V20" s="989"/>
      <c r="W20" s="989"/>
      <c r="X20" s="989"/>
      <c r="Y20" s="989"/>
      <c r="Z20" s="989"/>
    </row>
    <row r="21" spans="1:26" s="30" customFormat="1" ht="12" customHeight="1" x14ac:dyDescent="0.25">
      <c r="A21" s="34" t="s">
        <v>35</v>
      </c>
      <c r="B21" s="141" t="s">
        <v>308</v>
      </c>
      <c r="C21" s="35" t="s">
        <v>36</v>
      </c>
      <c r="D21" s="36"/>
      <c r="E21" s="36">
        <v>0</v>
      </c>
      <c r="F21" s="36">
        <f t="shared" si="7"/>
        <v>0</v>
      </c>
      <c r="G21" s="36">
        <v>0</v>
      </c>
      <c r="H21" s="36">
        <v>0</v>
      </c>
      <c r="I21" s="1014"/>
      <c r="L21" s="989"/>
      <c r="M21" s="989">
        <f t="shared" si="22"/>
        <v>0</v>
      </c>
      <c r="N21" s="989">
        <f t="shared" si="22"/>
        <v>0</v>
      </c>
      <c r="O21" s="989"/>
      <c r="P21" s="989"/>
      <c r="Q21" s="989"/>
      <c r="R21" s="989"/>
      <c r="S21" s="989"/>
      <c r="T21" s="989"/>
      <c r="U21" s="989"/>
      <c r="V21" s="989"/>
      <c r="W21" s="989"/>
      <c r="X21" s="989"/>
      <c r="Y21" s="989"/>
      <c r="Z21" s="989"/>
    </row>
    <row r="22" spans="1:26" s="30" customFormat="1" ht="12" customHeight="1" x14ac:dyDescent="0.25">
      <c r="A22" s="34" t="s">
        <v>37</v>
      </c>
      <c r="B22" s="141" t="s">
        <v>309</v>
      </c>
      <c r="C22" s="35" t="s">
        <v>38</v>
      </c>
      <c r="D22" s="36"/>
      <c r="E22" s="36">
        <v>0</v>
      </c>
      <c r="F22" s="36">
        <f t="shared" si="7"/>
        <v>0</v>
      </c>
      <c r="G22" s="36">
        <v>0</v>
      </c>
      <c r="H22" s="36">
        <v>0</v>
      </c>
      <c r="I22" s="1014"/>
      <c r="L22" s="989"/>
      <c r="M22" s="989">
        <f t="shared" si="22"/>
        <v>0</v>
      </c>
      <c r="N22" s="989">
        <f t="shared" si="22"/>
        <v>0</v>
      </c>
      <c r="O22" s="989"/>
      <c r="P22" s="989"/>
      <c r="Q22" s="989"/>
      <c r="R22" s="989"/>
      <c r="S22" s="989"/>
      <c r="T22" s="989"/>
      <c r="U22" s="989"/>
      <c r="V22" s="989"/>
      <c r="W22" s="989"/>
      <c r="X22" s="989"/>
      <c r="Y22" s="989"/>
      <c r="Z22" s="989"/>
    </row>
    <row r="23" spans="1:26" s="30" customFormat="1" ht="12" customHeight="1" thickBot="1" x14ac:dyDescent="0.3">
      <c r="A23" s="34" t="s">
        <v>39</v>
      </c>
      <c r="B23" s="141" t="s">
        <v>310</v>
      </c>
      <c r="C23" s="35" t="s">
        <v>40</v>
      </c>
      <c r="D23" s="36">
        <v>1933878000</v>
      </c>
      <c r="E23" s="36">
        <v>1943198261</v>
      </c>
      <c r="F23" s="36">
        <f t="shared" si="7"/>
        <v>0</v>
      </c>
      <c r="G23" s="36">
        <v>1943198261</v>
      </c>
      <c r="H23" s="36">
        <v>999815412</v>
      </c>
      <c r="I23" s="1014">
        <f t="shared" si="9"/>
        <v>51.452053661548632</v>
      </c>
      <c r="L23" s="989">
        <v>1933878000</v>
      </c>
      <c r="M23" s="989">
        <f t="shared" si="22"/>
        <v>0</v>
      </c>
      <c r="N23" s="989">
        <f t="shared" si="22"/>
        <v>999815412</v>
      </c>
      <c r="O23" s="989"/>
      <c r="P23" s="989"/>
      <c r="Q23" s="989">
        <v>999815412</v>
      </c>
      <c r="R23" s="989"/>
      <c r="S23" s="989"/>
      <c r="T23" s="989"/>
      <c r="U23" s="989"/>
      <c r="V23" s="989"/>
      <c r="W23" s="989"/>
      <c r="X23" s="989"/>
      <c r="Y23" s="989"/>
      <c r="Z23" s="989"/>
    </row>
    <row r="24" spans="1:26" s="30" customFormat="1" ht="12" customHeight="1" thickBot="1" x14ac:dyDescent="0.3">
      <c r="A24" s="28" t="s">
        <v>41</v>
      </c>
      <c r="B24" s="139" t="s">
        <v>311</v>
      </c>
      <c r="C24" s="29" t="s">
        <v>42</v>
      </c>
      <c r="D24" s="18">
        <f>SUM(D25:D31)</f>
        <v>406033103</v>
      </c>
      <c r="E24" s="18">
        <f t="shared" ref="E24:G24" si="23">SUM(E25:E31)</f>
        <v>443223257</v>
      </c>
      <c r="F24" s="18">
        <f t="shared" si="23"/>
        <v>-11767186</v>
      </c>
      <c r="G24" s="18">
        <f t="shared" si="23"/>
        <v>431456071</v>
      </c>
      <c r="H24" s="18">
        <v>0</v>
      </c>
      <c r="I24" s="1015">
        <f t="shared" si="9"/>
        <v>0</v>
      </c>
      <c r="L24" s="990">
        <f>SUM(L25:L31)</f>
        <v>406033103</v>
      </c>
      <c r="M24" s="990">
        <f t="shared" ref="M24:N24" si="24">SUM(M25:M31)</f>
        <v>0</v>
      </c>
      <c r="N24" s="990">
        <f t="shared" si="24"/>
        <v>0</v>
      </c>
      <c r="O24" s="990">
        <f>SUM(O25:O31)</f>
        <v>0</v>
      </c>
      <c r="P24" s="990">
        <f t="shared" ref="P24:Q24" si="25">SUM(P25:P31)</f>
        <v>0</v>
      </c>
      <c r="Q24" s="990">
        <f t="shared" si="25"/>
        <v>0</v>
      </c>
      <c r="R24" s="990">
        <f>SUM(R25:R31)</f>
        <v>0</v>
      </c>
      <c r="S24" s="990">
        <f t="shared" ref="S24:T24" si="26">SUM(S25:S31)</f>
        <v>0</v>
      </c>
      <c r="T24" s="990">
        <f t="shared" si="26"/>
        <v>0</v>
      </c>
      <c r="U24" s="990">
        <f>SUM(U25:U31)</f>
        <v>0</v>
      </c>
      <c r="V24" s="990">
        <f t="shared" ref="V24:W24" si="27">SUM(V25:V31)</f>
        <v>0</v>
      </c>
      <c r="W24" s="990">
        <f t="shared" si="27"/>
        <v>0</v>
      </c>
      <c r="X24" s="990">
        <f>SUM(X25:X31)</f>
        <v>0</v>
      </c>
      <c r="Y24" s="990">
        <f t="shared" ref="Y24:Z24" si="28">SUM(Y25:Y31)</f>
        <v>0</v>
      </c>
      <c r="Z24" s="990">
        <f t="shared" si="28"/>
        <v>0</v>
      </c>
    </row>
    <row r="25" spans="1:26" s="30" customFormat="1" ht="12" customHeight="1" x14ac:dyDescent="0.25">
      <c r="A25" s="31" t="s">
        <v>365</v>
      </c>
      <c r="B25" s="140" t="s">
        <v>312</v>
      </c>
      <c r="C25" s="32" t="s">
        <v>494</v>
      </c>
      <c r="D25" s="41"/>
      <c r="E25" s="41">
        <v>29035786</v>
      </c>
      <c r="F25" s="41">
        <f t="shared" si="7"/>
        <v>-11767186</v>
      </c>
      <c r="G25" s="41">
        <v>17268600</v>
      </c>
      <c r="H25" s="41">
        <v>0</v>
      </c>
      <c r="I25" s="1016">
        <f t="shared" si="9"/>
        <v>0</v>
      </c>
      <c r="L25" s="991"/>
      <c r="M25" s="991">
        <f t="shared" ref="M25:N31" si="29">SUM(P25,S25,V25,Y25)</f>
        <v>0</v>
      </c>
      <c r="N25" s="991">
        <f t="shared" si="29"/>
        <v>0</v>
      </c>
      <c r="O25" s="991"/>
      <c r="P25" s="991"/>
      <c r="Q25" s="991">
        <v>0</v>
      </c>
      <c r="R25" s="991"/>
      <c r="S25" s="991">
        <v>0</v>
      </c>
      <c r="T25" s="991">
        <v>0</v>
      </c>
      <c r="U25" s="991"/>
      <c r="V25" s="991">
        <v>0</v>
      </c>
      <c r="W25" s="991">
        <v>0</v>
      </c>
      <c r="X25" s="991"/>
      <c r="Y25" s="991">
        <v>0</v>
      </c>
      <c r="Z25" s="991">
        <v>0</v>
      </c>
    </row>
    <row r="26" spans="1:26" s="30" customFormat="1" ht="12" customHeight="1" x14ac:dyDescent="0.25">
      <c r="A26" s="31" t="s">
        <v>366</v>
      </c>
      <c r="B26" s="140" t="s">
        <v>535</v>
      </c>
      <c r="C26" s="32" t="s">
        <v>534</v>
      </c>
      <c r="D26" s="41"/>
      <c r="E26" s="41">
        <v>0</v>
      </c>
      <c r="F26" s="41">
        <f t="shared" si="7"/>
        <v>0</v>
      </c>
      <c r="G26" s="41">
        <v>0</v>
      </c>
      <c r="H26" s="41">
        <v>0</v>
      </c>
      <c r="I26" s="1016"/>
      <c r="L26" s="991"/>
      <c r="M26" s="991">
        <f t="shared" si="29"/>
        <v>0</v>
      </c>
      <c r="N26" s="991">
        <f t="shared" si="29"/>
        <v>0</v>
      </c>
      <c r="O26" s="991"/>
      <c r="P26" s="991"/>
      <c r="Q26" s="991">
        <v>0</v>
      </c>
      <c r="R26" s="991"/>
      <c r="S26" s="991">
        <v>0</v>
      </c>
      <c r="T26" s="991">
        <v>0</v>
      </c>
      <c r="U26" s="991"/>
      <c r="V26" s="991">
        <v>0</v>
      </c>
      <c r="W26" s="991">
        <v>0</v>
      </c>
      <c r="X26" s="991"/>
      <c r="Y26" s="991">
        <v>0</v>
      </c>
      <c r="Z26" s="991">
        <v>0</v>
      </c>
    </row>
    <row r="27" spans="1:26" s="30" customFormat="1" ht="12" customHeight="1" x14ac:dyDescent="0.25">
      <c r="A27" s="31" t="s">
        <v>367</v>
      </c>
      <c r="B27" s="141" t="s">
        <v>491</v>
      </c>
      <c r="C27" s="35" t="s">
        <v>495</v>
      </c>
      <c r="D27" s="41">
        <v>406033103</v>
      </c>
      <c r="E27" s="41">
        <v>414187471</v>
      </c>
      <c r="F27" s="41">
        <f t="shared" si="7"/>
        <v>0</v>
      </c>
      <c r="G27" s="41">
        <v>414187471</v>
      </c>
      <c r="H27" s="41">
        <v>0</v>
      </c>
      <c r="I27" s="1016">
        <f t="shared" si="9"/>
        <v>0</v>
      </c>
      <c r="L27" s="991">
        <v>406033103</v>
      </c>
      <c r="M27" s="991">
        <f t="shared" si="29"/>
        <v>0</v>
      </c>
      <c r="N27" s="991">
        <f t="shared" si="29"/>
        <v>0</v>
      </c>
      <c r="O27" s="991"/>
      <c r="P27" s="991"/>
      <c r="Q27" s="991"/>
      <c r="R27" s="991"/>
      <c r="S27" s="991"/>
      <c r="T27" s="991">
        <v>0</v>
      </c>
      <c r="U27" s="991"/>
      <c r="V27" s="991"/>
      <c r="W27" s="991">
        <v>0</v>
      </c>
      <c r="X27" s="991"/>
      <c r="Y27" s="991"/>
      <c r="Z27" s="991">
        <v>0</v>
      </c>
    </row>
    <row r="28" spans="1:26" s="30" customFormat="1" ht="12" customHeight="1" x14ac:dyDescent="0.25">
      <c r="A28" s="31" t="s">
        <v>368</v>
      </c>
      <c r="B28" s="141" t="s">
        <v>492</v>
      </c>
      <c r="C28" s="35" t="s">
        <v>496</v>
      </c>
      <c r="D28" s="36"/>
      <c r="E28" s="36">
        <v>0</v>
      </c>
      <c r="F28" s="36">
        <f t="shared" si="7"/>
        <v>0</v>
      </c>
      <c r="G28" s="36">
        <v>0</v>
      </c>
      <c r="H28" s="36">
        <v>0</v>
      </c>
      <c r="I28" s="1014"/>
      <c r="L28" s="989"/>
      <c r="M28" s="989">
        <f t="shared" si="29"/>
        <v>0</v>
      </c>
      <c r="N28" s="989">
        <f t="shared" si="29"/>
        <v>0</v>
      </c>
      <c r="O28" s="989"/>
      <c r="P28" s="989">
        <v>0</v>
      </c>
      <c r="Q28" s="989">
        <v>0</v>
      </c>
      <c r="R28" s="989"/>
      <c r="S28" s="989">
        <v>0</v>
      </c>
      <c r="T28" s="989">
        <v>0</v>
      </c>
      <c r="U28" s="989"/>
      <c r="V28" s="989">
        <v>0</v>
      </c>
      <c r="W28" s="989">
        <v>0</v>
      </c>
      <c r="X28" s="989"/>
      <c r="Y28" s="989">
        <v>0</v>
      </c>
      <c r="Z28" s="989">
        <v>0</v>
      </c>
    </row>
    <row r="29" spans="1:26" s="30" customFormat="1" ht="12" customHeight="1" x14ac:dyDescent="0.25">
      <c r="A29" s="31" t="s">
        <v>369</v>
      </c>
      <c r="B29" s="141" t="s">
        <v>313</v>
      </c>
      <c r="C29" s="35" t="s">
        <v>497</v>
      </c>
      <c r="D29" s="36"/>
      <c r="E29" s="36">
        <v>0</v>
      </c>
      <c r="F29" s="36">
        <f t="shared" si="7"/>
        <v>0</v>
      </c>
      <c r="G29" s="36">
        <v>0</v>
      </c>
      <c r="H29" s="36">
        <v>0</v>
      </c>
      <c r="I29" s="1014"/>
      <c r="L29" s="989"/>
      <c r="M29" s="989">
        <f t="shared" si="29"/>
        <v>0</v>
      </c>
      <c r="N29" s="989">
        <f t="shared" si="29"/>
        <v>0</v>
      </c>
      <c r="O29" s="989"/>
      <c r="P29" s="989">
        <v>0</v>
      </c>
      <c r="Q29" s="989">
        <v>0</v>
      </c>
      <c r="R29" s="989"/>
      <c r="S29" s="989">
        <v>0</v>
      </c>
      <c r="T29" s="989">
        <v>0</v>
      </c>
      <c r="U29" s="989"/>
      <c r="V29" s="989">
        <v>0</v>
      </c>
      <c r="W29" s="989">
        <v>0</v>
      </c>
      <c r="X29" s="989"/>
      <c r="Y29" s="989">
        <v>0</v>
      </c>
      <c r="Z29" s="989">
        <v>0</v>
      </c>
    </row>
    <row r="30" spans="1:26" s="30" customFormat="1" ht="12" customHeight="1" x14ac:dyDescent="0.25">
      <c r="A30" s="31" t="s">
        <v>370</v>
      </c>
      <c r="B30" s="142" t="s">
        <v>314</v>
      </c>
      <c r="C30" s="38" t="s">
        <v>498</v>
      </c>
      <c r="D30" s="36"/>
      <c r="E30" s="36">
        <v>0</v>
      </c>
      <c r="F30" s="36">
        <f t="shared" si="7"/>
        <v>0</v>
      </c>
      <c r="G30" s="36">
        <v>0</v>
      </c>
      <c r="H30" s="36">
        <v>0</v>
      </c>
      <c r="I30" s="1014"/>
      <c r="L30" s="989"/>
      <c r="M30" s="989">
        <f t="shared" si="29"/>
        <v>0</v>
      </c>
      <c r="N30" s="989">
        <f t="shared" si="29"/>
        <v>0</v>
      </c>
      <c r="O30" s="989"/>
      <c r="P30" s="989">
        <v>0</v>
      </c>
      <c r="Q30" s="989">
        <v>0</v>
      </c>
      <c r="R30" s="989"/>
      <c r="S30" s="989">
        <v>0</v>
      </c>
      <c r="T30" s="989">
        <v>0</v>
      </c>
      <c r="U30" s="989"/>
      <c r="V30" s="989">
        <v>0</v>
      </c>
      <c r="W30" s="989">
        <v>0</v>
      </c>
      <c r="X30" s="989"/>
      <c r="Y30" s="989">
        <v>0</v>
      </c>
      <c r="Z30" s="989">
        <v>0</v>
      </c>
    </row>
    <row r="31" spans="1:26" s="30" customFormat="1" ht="12" customHeight="1" thickBot="1" x14ac:dyDescent="0.3">
      <c r="A31" s="31" t="s">
        <v>536</v>
      </c>
      <c r="B31" s="142" t="s">
        <v>315</v>
      </c>
      <c r="C31" s="38" t="s">
        <v>493</v>
      </c>
      <c r="D31" s="40"/>
      <c r="E31" s="40">
        <v>0</v>
      </c>
      <c r="F31" s="40">
        <f t="shared" si="7"/>
        <v>0</v>
      </c>
      <c r="G31" s="40">
        <v>0</v>
      </c>
      <c r="H31" s="40">
        <v>0</v>
      </c>
      <c r="I31" s="1017"/>
      <c r="L31" s="992"/>
      <c r="M31" s="992">
        <f t="shared" si="29"/>
        <v>0</v>
      </c>
      <c r="N31" s="992">
        <f t="shared" si="29"/>
        <v>0</v>
      </c>
      <c r="O31" s="992"/>
      <c r="P31" s="992">
        <v>0</v>
      </c>
      <c r="Q31" s="992">
        <v>0</v>
      </c>
      <c r="R31" s="992"/>
      <c r="S31" s="992">
        <v>0</v>
      </c>
      <c r="T31" s="992">
        <v>0</v>
      </c>
      <c r="U31" s="992"/>
      <c r="V31" s="992">
        <v>0</v>
      </c>
      <c r="W31" s="992">
        <v>0</v>
      </c>
      <c r="X31" s="992"/>
      <c r="Y31" s="992">
        <v>0</v>
      </c>
      <c r="Z31" s="992">
        <v>0</v>
      </c>
    </row>
    <row r="32" spans="1:26" s="30" customFormat="1" ht="12" customHeight="1" thickBot="1" x14ac:dyDescent="0.3">
      <c r="A32" s="28" t="s">
        <v>43</v>
      </c>
      <c r="B32" s="139" t="s">
        <v>316</v>
      </c>
      <c r="C32" s="29" t="s">
        <v>44</v>
      </c>
      <c r="D32" s="15">
        <f>SUM(D33:D42)</f>
        <v>25609000</v>
      </c>
      <c r="E32" s="15">
        <f t="shared" ref="E32:G32" si="30">SUM(E33:E42)</f>
        <v>25619000</v>
      </c>
      <c r="F32" s="15">
        <f t="shared" si="30"/>
        <v>0</v>
      </c>
      <c r="G32" s="15">
        <f t="shared" si="30"/>
        <v>25619000</v>
      </c>
      <c r="H32" s="15">
        <v>17078659</v>
      </c>
      <c r="I32" s="1012">
        <f t="shared" si="9"/>
        <v>66.664034505640345</v>
      </c>
      <c r="L32" s="987">
        <f>SUM(L33:L42)</f>
        <v>25609000</v>
      </c>
      <c r="M32" s="987">
        <f t="shared" ref="M32:N32" si="31">SUM(M33:M42)</f>
        <v>0</v>
      </c>
      <c r="N32" s="987">
        <f t="shared" si="31"/>
        <v>17078659</v>
      </c>
      <c r="O32" s="987">
        <f>SUM(O33:O42)</f>
        <v>0</v>
      </c>
      <c r="P32" s="987">
        <f t="shared" ref="P32:Q32" si="32">SUM(P33:P42)</f>
        <v>0</v>
      </c>
      <c r="Q32" s="987">
        <f t="shared" si="32"/>
        <v>2335161</v>
      </c>
      <c r="R32" s="987">
        <f>SUM(R33:R42)</f>
        <v>0</v>
      </c>
      <c r="S32" s="987">
        <f t="shared" ref="S32:T32" si="33">SUM(S33:S42)</f>
        <v>0</v>
      </c>
      <c r="T32" s="987">
        <f t="shared" si="33"/>
        <v>0</v>
      </c>
      <c r="U32" s="987">
        <f>SUM(U33:U42)</f>
        <v>0</v>
      </c>
      <c r="V32" s="987">
        <f t="shared" ref="V32:W32" si="34">SUM(V33:V42)</f>
        <v>0</v>
      </c>
      <c r="W32" s="987">
        <f t="shared" si="34"/>
        <v>788076</v>
      </c>
      <c r="X32" s="987">
        <f>SUM(X33:X42)</f>
        <v>0</v>
      </c>
      <c r="Y32" s="987">
        <f t="shared" ref="Y32:Z32" si="35">SUM(Y33:Y42)</f>
        <v>0</v>
      </c>
      <c r="Z32" s="987">
        <f t="shared" si="35"/>
        <v>13955422</v>
      </c>
    </row>
    <row r="33" spans="1:26" s="30" customFormat="1" ht="12" customHeight="1" x14ac:dyDescent="0.25">
      <c r="A33" s="31" t="s">
        <v>45</v>
      </c>
      <c r="B33" s="140" t="s">
        <v>317</v>
      </c>
      <c r="C33" s="32" t="s">
        <v>46</v>
      </c>
      <c r="D33" s="33">
        <v>0</v>
      </c>
      <c r="E33" s="33">
        <v>489000</v>
      </c>
      <c r="F33" s="33">
        <f t="shared" si="7"/>
        <v>0</v>
      </c>
      <c r="G33" s="33">
        <v>489000</v>
      </c>
      <c r="H33" s="33">
        <v>356670</v>
      </c>
      <c r="I33" s="1013">
        <f t="shared" si="9"/>
        <v>72.938650306748471</v>
      </c>
      <c r="L33" s="988">
        <v>0</v>
      </c>
      <c r="M33" s="988">
        <f t="shared" ref="M33:N42" si="36">SUM(P33,S33,V33,Y33)</f>
        <v>0</v>
      </c>
      <c r="N33" s="988">
        <f t="shared" si="36"/>
        <v>356670</v>
      </c>
      <c r="O33" s="988">
        <v>0</v>
      </c>
      <c r="P33" s="988"/>
      <c r="Q33" s="988"/>
      <c r="R33" s="988">
        <v>0</v>
      </c>
      <c r="S33" s="988"/>
      <c r="T33" s="988"/>
      <c r="U33" s="988">
        <v>0</v>
      </c>
      <c r="V33" s="988"/>
      <c r="W33" s="988">
        <v>356670</v>
      </c>
      <c r="X33" s="988">
        <v>0</v>
      </c>
      <c r="Y33" s="988"/>
      <c r="Z33" s="988"/>
    </row>
    <row r="34" spans="1:26" s="30" customFormat="1" ht="12" customHeight="1" x14ac:dyDescent="0.25">
      <c r="A34" s="34" t="s">
        <v>47</v>
      </c>
      <c r="B34" s="141" t="s">
        <v>318</v>
      </c>
      <c r="C34" s="35" t="s">
        <v>48</v>
      </c>
      <c r="D34" s="36">
        <v>0</v>
      </c>
      <c r="E34" s="36">
        <v>18315600</v>
      </c>
      <c r="F34" s="36">
        <f t="shared" si="7"/>
        <v>0</v>
      </c>
      <c r="G34" s="36">
        <v>18315600</v>
      </c>
      <c r="H34" s="36">
        <v>11942555</v>
      </c>
      <c r="I34" s="1014">
        <f t="shared" si="9"/>
        <v>65.204279412085882</v>
      </c>
      <c r="L34" s="989">
        <v>0</v>
      </c>
      <c r="M34" s="989">
        <f t="shared" si="36"/>
        <v>0</v>
      </c>
      <c r="N34" s="989">
        <f t="shared" si="36"/>
        <v>11942555</v>
      </c>
      <c r="O34" s="989"/>
      <c r="P34" s="989"/>
      <c r="Q34" s="989">
        <v>36000</v>
      </c>
      <c r="R34" s="989"/>
      <c r="S34" s="989"/>
      <c r="T34" s="989"/>
      <c r="U34" s="989">
        <v>0</v>
      </c>
      <c r="V34" s="989"/>
      <c r="W34" s="989">
        <v>421350</v>
      </c>
      <c r="X34" s="989">
        <v>0</v>
      </c>
      <c r="Y34" s="989"/>
      <c r="Z34" s="989">
        <v>11485205</v>
      </c>
    </row>
    <row r="35" spans="1:26" s="30" customFormat="1" ht="12" customHeight="1" x14ac:dyDescent="0.25">
      <c r="A35" s="34" t="s">
        <v>49</v>
      </c>
      <c r="B35" s="141" t="s">
        <v>319</v>
      </c>
      <c r="C35" s="35" t="s">
        <v>50</v>
      </c>
      <c r="D35" s="36">
        <v>0</v>
      </c>
      <c r="E35" s="36">
        <v>0</v>
      </c>
      <c r="F35" s="36">
        <f t="shared" si="7"/>
        <v>0</v>
      </c>
      <c r="G35" s="36">
        <v>0</v>
      </c>
      <c r="H35" s="36">
        <v>1730500</v>
      </c>
      <c r="I35" s="1014"/>
      <c r="L35" s="989">
        <v>0</v>
      </c>
      <c r="M35" s="989">
        <f t="shared" si="36"/>
        <v>0</v>
      </c>
      <c r="N35" s="989">
        <f t="shared" si="36"/>
        <v>1730500</v>
      </c>
      <c r="O35" s="989"/>
      <c r="P35" s="989"/>
      <c r="Q35" s="989">
        <v>1730500</v>
      </c>
      <c r="R35" s="989"/>
      <c r="S35" s="989"/>
      <c r="T35" s="989"/>
      <c r="U35" s="989">
        <v>0</v>
      </c>
      <c r="V35" s="989"/>
      <c r="W35" s="989"/>
      <c r="X35" s="989">
        <v>0</v>
      </c>
      <c r="Y35" s="989"/>
      <c r="Z35" s="989"/>
    </row>
    <row r="36" spans="1:26" s="30" customFormat="1" ht="12" customHeight="1" x14ac:dyDescent="0.25">
      <c r="A36" s="34" t="s">
        <v>51</v>
      </c>
      <c r="B36" s="141" t="s">
        <v>320</v>
      </c>
      <c r="C36" s="35" t="s">
        <v>52</v>
      </c>
      <c r="D36" s="36">
        <v>2000000</v>
      </c>
      <c r="E36" s="36">
        <v>2000000</v>
      </c>
      <c r="F36" s="36">
        <f t="shared" si="7"/>
        <v>0</v>
      </c>
      <c r="G36" s="36">
        <v>2000000</v>
      </c>
      <c r="H36" s="36">
        <v>0</v>
      </c>
      <c r="I36" s="1014">
        <f t="shared" si="9"/>
        <v>0</v>
      </c>
      <c r="L36" s="989">
        <v>2000000</v>
      </c>
      <c r="M36" s="989">
        <f t="shared" si="36"/>
        <v>0</v>
      </c>
      <c r="N36" s="989">
        <f t="shared" si="36"/>
        <v>0</v>
      </c>
      <c r="O36" s="989"/>
      <c r="P36" s="989"/>
      <c r="Q36" s="989"/>
      <c r="R36" s="989"/>
      <c r="S36" s="989"/>
      <c r="T36" s="989"/>
      <c r="U36" s="989"/>
      <c r="V36" s="989"/>
      <c r="W36" s="989"/>
      <c r="X36" s="989"/>
      <c r="Y36" s="989"/>
      <c r="Z36" s="989"/>
    </row>
    <row r="37" spans="1:26" s="30" customFormat="1" ht="12" customHeight="1" x14ac:dyDescent="0.25">
      <c r="A37" s="34" t="s">
        <v>53</v>
      </c>
      <c r="B37" s="141" t="s">
        <v>321</v>
      </c>
      <c r="C37" s="35" t="s">
        <v>54</v>
      </c>
      <c r="D37" s="36">
        <v>0</v>
      </c>
      <c r="E37" s="36">
        <v>0</v>
      </c>
      <c r="F37" s="36">
        <f t="shared" si="7"/>
        <v>0</v>
      </c>
      <c r="G37" s="36">
        <v>0</v>
      </c>
      <c r="H37" s="36">
        <v>0</v>
      </c>
      <c r="I37" s="1014"/>
      <c r="L37" s="989">
        <v>0</v>
      </c>
      <c r="M37" s="989">
        <f t="shared" si="36"/>
        <v>0</v>
      </c>
      <c r="N37" s="989">
        <f t="shared" si="36"/>
        <v>0</v>
      </c>
      <c r="O37" s="989">
        <v>0</v>
      </c>
      <c r="P37" s="989"/>
      <c r="Q37" s="989"/>
      <c r="R37" s="989">
        <v>0</v>
      </c>
      <c r="S37" s="989"/>
      <c r="T37" s="989"/>
      <c r="U37" s="989">
        <v>0</v>
      </c>
      <c r="V37" s="989"/>
      <c r="W37" s="989"/>
      <c r="X37" s="989">
        <v>0</v>
      </c>
      <c r="Y37" s="989"/>
      <c r="Z37" s="989"/>
    </row>
    <row r="38" spans="1:26" s="30" customFormat="1" ht="12" customHeight="1" x14ac:dyDescent="0.25">
      <c r="A38" s="34" t="s">
        <v>55</v>
      </c>
      <c r="B38" s="141" t="s">
        <v>322</v>
      </c>
      <c r="C38" s="35" t="s">
        <v>56</v>
      </c>
      <c r="D38" s="36">
        <v>0</v>
      </c>
      <c r="E38" s="36">
        <v>4803400</v>
      </c>
      <c r="F38" s="36">
        <f t="shared" si="7"/>
        <v>0</v>
      </c>
      <c r="G38" s="36">
        <v>4803400</v>
      </c>
      <c r="H38" s="36">
        <v>3038230</v>
      </c>
      <c r="I38" s="1014">
        <f t="shared" si="9"/>
        <v>63.251655077653325</v>
      </c>
      <c r="L38" s="989">
        <v>0</v>
      </c>
      <c r="M38" s="989">
        <f t="shared" si="36"/>
        <v>0</v>
      </c>
      <c r="N38" s="989">
        <f t="shared" si="36"/>
        <v>3038230</v>
      </c>
      <c r="O38" s="989">
        <v>0</v>
      </c>
      <c r="P38" s="989"/>
      <c r="Q38" s="989">
        <v>568013</v>
      </c>
      <c r="R38" s="989">
        <v>0</v>
      </c>
      <c r="S38" s="989"/>
      <c r="T38" s="989"/>
      <c r="U38" s="989">
        <v>0</v>
      </c>
      <c r="V38" s="989"/>
      <c r="W38" s="989"/>
      <c r="X38" s="989">
        <v>0</v>
      </c>
      <c r="Y38" s="989"/>
      <c r="Z38" s="989">
        <v>2470217</v>
      </c>
    </row>
    <row r="39" spans="1:26" s="30" customFormat="1" ht="12" customHeight="1" x14ac:dyDescent="0.25">
      <c r="A39" s="34" t="s">
        <v>57</v>
      </c>
      <c r="B39" s="141" t="s">
        <v>323</v>
      </c>
      <c r="C39" s="35" t="s">
        <v>58</v>
      </c>
      <c r="D39" s="36">
        <v>0</v>
      </c>
      <c r="E39" s="36">
        <v>0</v>
      </c>
      <c r="F39" s="36">
        <f t="shared" si="7"/>
        <v>0</v>
      </c>
      <c r="G39" s="36">
        <v>0</v>
      </c>
      <c r="H39" s="36">
        <v>0</v>
      </c>
      <c r="I39" s="1014"/>
      <c r="L39" s="989">
        <v>0</v>
      </c>
      <c r="M39" s="989">
        <f t="shared" si="36"/>
        <v>0</v>
      </c>
      <c r="N39" s="989">
        <f t="shared" si="36"/>
        <v>0</v>
      </c>
      <c r="O39" s="989">
        <v>0</v>
      </c>
      <c r="P39" s="989"/>
      <c r="Q39" s="989"/>
      <c r="R39" s="989">
        <v>0</v>
      </c>
      <c r="S39" s="989"/>
      <c r="T39" s="989"/>
      <c r="U39" s="989">
        <v>0</v>
      </c>
      <c r="V39" s="989"/>
      <c r="W39" s="989"/>
      <c r="X39" s="989">
        <v>0</v>
      </c>
      <c r="Y39" s="989"/>
      <c r="Z39" s="989"/>
    </row>
    <row r="40" spans="1:26" s="30" customFormat="1" ht="12" customHeight="1" x14ac:dyDescent="0.25">
      <c r="A40" s="34" t="s">
        <v>59</v>
      </c>
      <c r="B40" s="141" t="s">
        <v>324</v>
      </c>
      <c r="C40" s="35" t="s">
        <v>60</v>
      </c>
      <c r="D40" s="36">
        <v>0</v>
      </c>
      <c r="E40" s="36">
        <v>1000</v>
      </c>
      <c r="F40" s="36">
        <f t="shared" si="7"/>
        <v>0</v>
      </c>
      <c r="G40" s="36">
        <v>1000</v>
      </c>
      <c r="H40" s="36">
        <v>704</v>
      </c>
      <c r="I40" s="1014">
        <f t="shared" si="9"/>
        <v>70.399999999999991</v>
      </c>
      <c r="L40" s="989">
        <v>0</v>
      </c>
      <c r="M40" s="989">
        <f t="shared" si="36"/>
        <v>0</v>
      </c>
      <c r="N40" s="989">
        <f t="shared" si="36"/>
        <v>704</v>
      </c>
      <c r="O40" s="989">
        <v>0</v>
      </c>
      <c r="P40" s="989"/>
      <c r="Q40" s="989">
        <v>648</v>
      </c>
      <c r="R40" s="989">
        <v>0</v>
      </c>
      <c r="S40" s="989"/>
      <c r="T40" s="989"/>
      <c r="U40" s="989">
        <v>0</v>
      </c>
      <c r="V40" s="989"/>
      <c r="W40" s="989">
        <v>56</v>
      </c>
      <c r="X40" s="989">
        <v>0</v>
      </c>
      <c r="Y40" s="989"/>
      <c r="Z40" s="989"/>
    </row>
    <row r="41" spans="1:26" s="30" customFormat="1" ht="12" customHeight="1" x14ac:dyDescent="0.25">
      <c r="A41" s="34" t="s">
        <v>61</v>
      </c>
      <c r="B41" s="141" t="s">
        <v>325</v>
      </c>
      <c r="C41" s="35" t="s">
        <v>62</v>
      </c>
      <c r="D41" s="42">
        <v>0</v>
      </c>
      <c r="E41" s="42">
        <v>0</v>
      </c>
      <c r="F41" s="42">
        <f t="shared" si="7"/>
        <v>0</v>
      </c>
      <c r="G41" s="42">
        <v>0</v>
      </c>
      <c r="H41" s="42">
        <v>0</v>
      </c>
      <c r="I41" s="1019"/>
      <c r="L41" s="993">
        <v>0</v>
      </c>
      <c r="M41" s="993">
        <f t="shared" si="36"/>
        <v>0</v>
      </c>
      <c r="N41" s="993">
        <f t="shared" si="36"/>
        <v>0</v>
      </c>
      <c r="O41" s="993">
        <v>0</v>
      </c>
      <c r="P41" s="993"/>
      <c r="Q41" s="993"/>
      <c r="R41" s="993">
        <v>0</v>
      </c>
      <c r="S41" s="993"/>
      <c r="T41" s="993"/>
      <c r="U41" s="993">
        <v>0</v>
      </c>
      <c r="V41" s="993"/>
      <c r="W41" s="993"/>
      <c r="X41" s="993">
        <v>0</v>
      </c>
      <c r="Y41" s="993"/>
      <c r="Z41" s="993"/>
    </row>
    <row r="42" spans="1:26" s="30" customFormat="1" ht="12" customHeight="1" thickBot="1" x14ac:dyDescent="0.3">
      <c r="A42" s="37" t="s">
        <v>63</v>
      </c>
      <c r="B42" s="141" t="s">
        <v>326</v>
      </c>
      <c r="C42" s="38" t="s">
        <v>64</v>
      </c>
      <c r="D42" s="43">
        <v>23609000</v>
      </c>
      <c r="E42" s="43">
        <v>10000</v>
      </c>
      <c r="F42" s="43">
        <f t="shared" si="7"/>
        <v>0</v>
      </c>
      <c r="G42" s="43">
        <v>10000</v>
      </c>
      <c r="H42" s="43">
        <v>10000</v>
      </c>
      <c r="I42" s="1020">
        <f t="shared" si="9"/>
        <v>100</v>
      </c>
      <c r="L42" s="994">
        <v>23609000</v>
      </c>
      <c r="M42" s="994">
        <f t="shared" si="36"/>
        <v>0</v>
      </c>
      <c r="N42" s="994">
        <f t="shared" si="36"/>
        <v>10000</v>
      </c>
      <c r="O42" s="994"/>
      <c r="P42" s="994"/>
      <c r="Q42" s="994"/>
      <c r="R42" s="994"/>
      <c r="S42" s="994"/>
      <c r="T42" s="994"/>
      <c r="U42" s="994"/>
      <c r="V42" s="994"/>
      <c r="W42" s="994">
        <v>10000</v>
      </c>
      <c r="X42" s="994"/>
      <c r="Y42" s="994"/>
      <c r="Z42" s="994"/>
    </row>
    <row r="43" spans="1:26" s="30" customFormat="1" ht="12" customHeight="1" thickBot="1" x14ac:dyDescent="0.3">
      <c r="A43" s="28" t="s">
        <v>65</v>
      </c>
      <c r="B43" s="139" t="s">
        <v>327</v>
      </c>
      <c r="C43" s="29" t="s">
        <v>66</v>
      </c>
      <c r="D43" s="15">
        <f>SUM(D44:D48)</f>
        <v>22000000</v>
      </c>
      <c r="E43" s="15">
        <f t="shared" ref="E43:G43" si="37">SUM(E44:E48)</f>
        <v>22000000</v>
      </c>
      <c r="F43" s="15">
        <f t="shared" si="37"/>
        <v>0</v>
      </c>
      <c r="G43" s="15">
        <f t="shared" si="37"/>
        <v>22000000</v>
      </c>
      <c r="H43" s="15">
        <v>2103750</v>
      </c>
      <c r="I43" s="1012">
        <f t="shared" si="9"/>
        <v>9.5625</v>
      </c>
      <c r="L43" s="987">
        <f>SUM(L44:L48)</f>
        <v>22000000</v>
      </c>
      <c r="M43" s="987">
        <f t="shared" ref="M43:N43" si="38">SUM(M44:M48)</f>
        <v>0</v>
      </c>
      <c r="N43" s="987">
        <f t="shared" si="38"/>
        <v>2103750</v>
      </c>
      <c r="O43" s="987">
        <f>SUM(O44:O48)</f>
        <v>0</v>
      </c>
      <c r="P43" s="987">
        <f t="shared" ref="P43:Q43" si="39">SUM(P44:P48)</f>
        <v>0</v>
      </c>
      <c r="Q43" s="987">
        <f t="shared" si="39"/>
        <v>2103750</v>
      </c>
      <c r="R43" s="987">
        <f>SUM(R44:R48)</f>
        <v>0</v>
      </c>
      <c r="S43" s="987">
        <f t="shared" ref="S43:T43" si="40">SUM(S44:S48)</f>
        <v>0</v>
      </c>
      <c r="T43" s="987">
        <f t="shared" si="40"/>
        <v>0</v>
      </c>
      <c r="U43" s="987">
        <f>SUM(U44:U48)</f>
        <v>0</v>
      </c>
      <c r="V43" s="987">
        <f t="shared" ref="V43:W43" si="41">SUM(V44:V48)</f>
        <v>0</v>
      </c>
      <c r="W43" s="987">
        <f t="shared" si="41"/>
        <v>0</v>
      </c>
      <c r="X43" s="987">
        <f>SUM(X44:X48)</f>
        <v>0</v>
      </c>
      <c r="Y43" s="987">
        <f t="shared" ref="Y43:Z43" si="42">SUM(Y44:Y48)</f>
        <v>0</v>
      </c>
      <c r="Z43" s="987">
        <f t="shared" si="42"/>
        <v>0</v>
      </c>
    </row>
    <row r="44" spans="1:26" s="30" customFormat="1" ht="12" customHeight="1" x14ac:dyDescent="0.25">
      <c r="A44" s="31" t="s">
        <v>67</v>
      </c>
      <c r="B44" s="140" t="s">
        <v>328</v>
      </c>
      <c r="C44" s="32" t="s">
        <v>68</v>
      </c>
      <c r="D44" s="44"/>
      <c r="E44" s="44">
        <v>0</v>
      </c>
      <c r="F44" s="44">
        <f t="shared" si="7"/>
        <v>0</v>
      </c>
      <c r="G44" s="44">
        <v>0</v>
      </c>
      <c r="H44" s="44">
        <v>0</v>
      </c>
      <c r="I44" s="1018"/>
      <c r="L44" s="995"/>
      <c r="M44" s="995">
        <f t="shared" ref="M44:N48" si="43">SUM(P44,S44,V44,Y44)</f>
        <v>0</v>
      </c>
      <c r="N44" s="995">
        <f t="shared" si="43"/>
        <v>0</v>
      </c>
      <c r="O44" s="995"/>
      <c r="P44" s="995">
        <v>0</v>
      </c>
      <c r="Q44" s="995">
        <v>0</v>
      </c>
      <c r="R44" s="995"/>
      <c r="S44" s="995">
        <v>0</v>
      </c>
      <c r="T44" s="995">
        <v>0</v>
      </c>
      <c r="U44" s="995"/>
      <c r="V44" s="995">
        <v>0</v>
      </c>
      <c r="W44" s="995">
        <v>0</v>
      </c>
      <c r="X44" s="995"/>
      <c r="Y44" s="995">
        <v>0</v>
      </c>
      <c r="Z44" s="995">
        <v>0</v>
      </c>
    </row>
    <row r="45" spans="1:26" s="30" customFormat="1" ht="12" customHeight="1" x14ac:dyDescent="0.25">
      <c r="A45" s="34" t="s">
        <v>69</v>
      </c>
      <c r="B45" s="141" t="s">
        <v>329</v>
      </c>
      <c r="C45" s="35" t="s">
        <v>70</v>
      </c>
      <c r="D45" s="42">
        <v>22000000</v>
      </c>
      <c r="E45" s="42">
        <v>22000000</v>
      </c>
      <c r="F45" s="42">
        <f t="shared" si="7"/>
        <v>0</v>
      </c>
      <c r="G45" s="42">
        <v>22000000</v>
      </c>
      <c r="H45" s="42">
        <v>2103750</v>
      </c>
      <c r="I45" s="1019">
        <f t="shared" si="9"/>
        <v>9.5625</v>
      </c>
      <c r="L45" s="993">
        <v>22000000</v>
      </c>
      <c r="M45" s="993">
        <f t="shared" si="43"/>
        <v>0</v>
      </c>
      <c r="N45" s="993">
        <f t="shared" si="43"/>
        <v>2103750</v>
      </c>
      <c r="O45" s="993"/>
      <c r="P45" s="993"/>
      <c r="Q45" s="993">
        <v>2103750</v>
      </c>
      <c r="R45" s="993"/>
      <c r="S45" s="993"/>
      <c r="T45" s="993"/>
      <c r="U45" s="993"/>
      <c r="V45" s="993"/>
      <c r="W45" s="993"/>
      <c r="X45" s="993"/>
      <c r="Y45" s="993"/>
      <c r="Z45" s="993"/>
    </row>
    <row r="46" spans="1:26" s="30" customFormat="1" ht="12" customHeight="1" x14ac:dyDescent="0.25">
      <c r="A46" s="34" t="s">
        <v>71</v>
      </c>
      <c r="B46" s="141" t="s">
        <v>330</v>
      </c>
      <c r="C46" s="35" t="s">
        <v>72</v>
      </c>
      <c r="D46" s="42"/>
      <c r="E46" s="42">
        <v>0</v>
      </c>
      <c r="F46" s="42">
        <f t="shared" si="7"/>
        <v>0</v>
      </c>
      <c r="G46" s="42">
        <v>0</v>
      </c>
      <c r="H46" s="42">
        <v>0</v>
      </c>
      <c r="I46" s="1019"/>
      <c r="L46" s="993"/>
      <c r="M46" s="993">
        <f t="shared" si="43"/>
        <v>0</v>
      </c>
      <c r="N46" s="993">
        <f t="shared" si="43"/>
        <v>0</v>
      </c>
      <c r="O46" s="993"/>
      <c r="P46" s="993"/>
      <c r="Q46" s="993"/>
      <c r="R46" s="993"/>
      <c r="S46" s="993"/>
      <c r="T46" s="993"/>
      <c r="U46" s="993"/>
      <c r="V46" s="993"/>
      <c r="W46" s="993"/>
      <c r="X46" s="993"/>
      <c r="Y46" s="993"/>
      <c r="Z46" s="993"/>
    </row>
    <row r="47" spans="1:26" s="30" customFormat="1" ht="12" customHeight="1" x14ac:dyDescent="0.25">
      <c r="A47" s="34" t="s">
        <v>73</v>
      </c>
      <c r="B47" s="141" t="s">
        <v>331</v>
      </c>
      <c r="C47" s="35" t="s">
        <v>74</v>
      </c>
      <c r="D47" s="42"/>
      <c r="E47" s="42">
        <v>0</v>
      </c>
      <c r="F47" s="42">
        <f t="shared" si="7"/>
        <v>0</v>
      </c>
      <c r="G47" s="42">
        <v>0</v>
      </c>
      <c r="H47" s="42">
        <v>0</v>
      </c>
      <c r="I47" s="1019"/>
      <c r="L47" s="993"/>
      <c r="M47" s="993">
        <f t="shared" si="43"/>
        <v>0</v>
      </c>
      <c r="N47" s="993">
        <f t="shared" si="43"/>
        <v>0</v>
      </c>
      <c r="O47" s="993"/>
      <c r="P47" s="993">
        <v>0</v>
      </c>
      <c r="Q47" s="993">
        <v>0</v>
      </c>
      <c r="R47" s="993"/>
      <c r="S47" s="993">
        <v>0</v>
      </c>
      <c r="T47" s="993">
        <v>0</v>
      </c>
      <c r="U47" s="993"/>
      <c r="V47" s="993">
        <v>0</v>
      </c>
      <c r="W47" s="993">
        <v>0</v>
      </c>
      <c r="X47" s="993"/>
      <c r="Y47" s="993">
        <v>0</v>
      </c>
      <c r="Z47" s="993">
        <v>0</v>
      </c>
    </row>
    <row r="48" spans="1:26" s="30" customFormat="1" ht="12" customHeight="1" thickBot="1" x14ac:dyDescent="0.3">
      <c r="A48" s="37" t="s">
        <v>75</v>
      </c>
      <c r="B48" s="141" t="s">
        <v>332</v>
      </c>
      <c r="C48" s="38" t="s">
        <v>76</v>
      </c>
      <c r="D48" s="43"/>
      <c r="E48" s="43">
        <v>0</v>
      </c>
      <c r="F48" s="43">
        <f t="shared" si="7"/>
        <v>0</v>
      </c>
      <c r="G48" s="43">
        <v>0</v>
      </c>
      <c r="H48" s="43">
        <v>0</v>
      </c>
      <c r="I48" s="1020"/>
      <c r="L48" s="994"/>
      <c r="M48" s="994">
        <f t="shared" si="43"/>
        <v>0</v>
      </c>
      <c r="N48" s="994">
        <f t="shared" si="43"/>
        <v>0</v>
      </c>
      <c r="O48" s="994"/>
      <c r="P48" s="994">
        <v>0</v>
      </c>
      <c r="Q48" s="994">
        <v>0</v>
      </c>
      <c r="R48" s="994"/>
      <c r="S48" s="994">
        <v>0</v>
      </c>
      <c r="T48" s="994">
        <v>0</v>
      </c>
      <c r="U48" s="994"/>
      <c r="V48" s="994">
        <v>0</v>
      </c>
      <c r="W48" s="994">
        <v>0</v>
      </c>
      <c r="X48" s="994"/>
      <c r="Y48" s="994">
        <v>0</v>
      </c>
      <c r="Z48" s="994">
        <v>0</v>
      </c>
    </row>
    <row r="49" spans="1:26" s="30" customFormat="1" ht="12" customHeight="1" thickBot="1" x14ac:dyDescent="0.3">
      <c r="A49" s="28" t="s">
        <v>77</v>
      </c>
      <c r="B49" s="139" t="s">
        <v>333</v>
      </c>
      <c r="C49" s="29" t="s">
        <v>78</v>
      </c>
      <c r="D49" s="15">
        <f>SUM(D50:D54)</f>
        <v>0</v>
      </c>
      <c r="E49" s="15">
        <f t="shared" ref="E49:G49" si="44">SUM(E50:E54)</f>
        <v>6985761</v>
      </c>
      <c r="F49" s="15">
        <f t="shared" si="44"/>
        <v>377569</v>
      </c>
      <c r="G49" s="15">
        <f t="shared" si="44"/>
        <v>7363330</v>
      </c>
      <c r="H49" s="15">
        <v>7363330</v>
      </c>
      <c r="I49" s="1012">
        <f t="shared" si="9"/>
        <v>100</v>
      </c>
      <c r="L49" s="987">
        <f>SUM(L50:L54)</f>
        <v>0</v>
      </c>
      <c r="M49" s="987">
        <f t="shared" ref="M49:Z49" si="45">SUM(M50:M54)</f>
        <v>0</v>
      </c>
      <c r="N49" s="987">
        <f t="shared" si="45"/>
        <v>7363330</v>
      </c>
      <c r="O49" s="987">
        <f t="shared" si="45"/>
        <v>0</v>
      </c>
      <c r="P49" s="987">
        <f t="shared" si="45"/>
        <v>0</v>
      </c>
      <c r="Q49" s="987">
        <f t="shared" si="45"/>
        <v>7363330</v>
      </c>
      <c r="R49" s="987">
        <f t="shared" si="45"/>
        <v>0</v>
      </c>
      <c r="S49" s="987">
        <f t="shared" si="45"/>
        <v>0</v>
      </c>
      <c r="T49" s="987">
        <f t="shared" si="45"/>
        <v>0</v>
      </c>
      <c r="U49" s="987">
        <f t="shared" si="45"/>
        <v>0</v>
      </c>
      <c r="V49" s="987">
        <f t="shared" si="45"/>
        <v>0</v>
      </c>
      <c r="W49" s="987">
        <f t="shared" si="45"/>
        <v>0</v>
      </c>
      <c r="X49" s="987">
        <f t="shared" si="45"/>
        <v>0</v>
      </c>
      <c r="Y49" s="987">
        <f t="shared" si="45"/>
        <v>0</v>
      </c>
      <c r="Z49" s="987">
        <f t="shared" si="45"/>
        <v>0</v>
      </c>
    </row>
    <row r="50" spans="1:26" s="30" customFormat="1" ht="12" customHeight="1" x14ac:dyDescent="0.25">
      <c r="A50" s="31" t="s">
        <v>503</v>
      </c>
      <c r="B50" s="140" t="s">
        <v>334</v>
      </c>
      <c r="C50" s="32" t="s">
        <v>500</v>
      </c>
      <c r="D50" s="33"/>
      <c r="E50" s="33">
        <v>0</v>
      </c>
      <c r="F50" s="33">
        <f t="shared" si="7"/>
        <v>0</v>
      </c>
      <c r="G50" s="33">
        <v>0</v>
      </c>
      <c r="H50" s="33">
        <v>0</v>
      </c>
      <c r="I50" s="1013"/>
      <c r="L50" s="988"/>
      <c r="M50" s="988">
        <f t="shared" ref="M50:N54" si="46">SUM(P50,S50,V50,Y50)</f>
        <v>0</v>
      </c>
      <c r="N50" s="988">
        <f t="shared" si="46"/>
        <v>0</v>
      </c>
      <c r="O50" s="988"/>
      <c r="P50" s="988">
        <v>0</v>
      </c>
      <c r="Q50" s="988">
        <v>0</v>
      </c>
      <c r="R50" s="988"/>
      <c r="S50" s="988">
        <v>0</v>
      </c>
      <c r="T50" s="988">
        <v>0</v>
      </c>
      <c r="U50" s="988"/>
      <c r="V50" s="988">
        <v>0</v>
      </c>
      <c r="W50" s="988">
        <v>0</v>
      </c>
      <c r="X50" s="988"/>
      <c r="Y50" s="988">
        <v>0</v>
      </c>
      <c r="Z50" s="988">
        <v>0</v>
      </c>
    </row>
    <row r="51" spans="1:26" s="30" customFormat="1" ht="12" customHeight="1" x14ac:dyDescent="0.25">
      <c r="A51" s="31" t="s">
        <v>504</v>
      </c>
      <c r="B51" s="141" t="s">
        <v>335</v>
      </c>
      <c r="C51" s="35" t="s">
        <v>501</v>
      </c>
      <c r="D51" s="33"/>
      <c r="E51" s="33">
        <v>0</v>
      </c>
      <c r="F51" s="33">
        <f t="shared" si="7"/>
        <v>0</v>
      </c>
      <c r="G51" s="33">
        <v>0</v>
      </c>
      <c r="H51" s="33"/>
      <c r="I51" s="1013"/>
      <c r="L51" s="988"/>
      <c r="M51" s="988">
        <f t="shared" si="46"/>
        <v>0</v>
      </c>
      <c r="N51" s="988">
        <f t="shared" si="46"/>
        <v>5363330</v>
      </c>
      <c r="O51" s="988"/>
      <c r="P51" s="988">
        <v>0</v>
      </c>
      <c r="Q51" s="988">
        <v>5363330</v>
      </c>
      <c r="R51" s="988"/>
      <c r="S51" s="988">
        <v>0</v>
      </c>
      <c r="T51" s="988">
        <v>0</v>
      </c>
      <c r="U51" s="988"/>
      <c r="V51" s="988">
        <v>0</v>
      </c>
      <c r="W51" s="988">
        <v>0</v>
      </c>
      <c r="X51" s="988"/>
      <c r="Y51" s="988">
        <v>0</v>
      </c>
      <c r="Z51" s="988">
        <v>0</v>
      </c>
    </row>
    <row r="52" spans="1:26" s="30" customFormat="1" ht="13.5" customHeight="1" x14ac:dyDescent="0.25">
      <c r="A52" s="31" t="s">
        <v>505</v>
      </c>
      <c r="B52" s="141" t="s">
        <v>336</v>
      </c>
      <c r="C52" s="35" t="s">
        <v>529</v>
      </c>
      <c r="D52" s="33"/>
      <c r="E52" s="33">
        <v>0</v>
      </c>
      <c r="F52" s="33">
        <f t="shared" si="7"/>
        <v>0</v>
      </c>
      <c r="G52" s="33">
        <v>0</v>
      </c>
      <c r="H52" s="33">
        <v>0</v>
      </c>
      <c r="I52" s="1013"/>
      <c r="L52" s="988"/>
      <c r="M52" s="988">
        <f t="shared" si="46"/>
        <v>0</v>
      </c>
      <c r="N52" s="988">
        <f t="shared" si="46"/>
        <v>0</v>
      </c>
      <c r="O52" s="988"/>
      <c r="P52" s="988">
        <v>0</v>
      </c>
      <c r="Q52" s="988">
        <v>0</v>
      </c>
      <c r="R52" s="988"/>
      <c r="S52" s="988">
        <v>0</v>
      </c>
      <c r="T52" s="988">
        <v>0</v>
      </c>
      <c r="U52" s="988"/>
      <c r="V52" s="988">
        <v>0</v>
      </c>
      <c r="W52" s="988">
        <v>0</v>
      </c>
      <c r="X52" s="988"/>
      <c r="Y52" s="988">
        <v>0</v>
      </c>
      <c r="Z52" s="988">
        <v>0</v>
      </c>
    </row>
    <row r="53" spans="1:26" s="30" customFormat="1" ht="12" customHeight="1" x14ac:dyDescent="0.25">
      <c r="A53" s="37" t="s">
        <v>506</v>
      </c>
      <c r="B53" s="142" t="s">
        <v>502</v>
      </c>
      <c r="C53" s="38" t="s">
        <v>508</v>
      </c>
      <c r="D53" s="40"/>
      <c r="E53" s="40">
        <v>0</v>
      </c>
      <c r="F53" s="40">
        <f t="shared" si="7"/>
        <v>0</v>
      </c>
      <c r="G53" s="40">
        <v>0</v>
      </c>
      <c r="H53" s="40">
        <v>0</v>
      </c>
      <c r="I53" s="1017"/>
      <c r="L53" s="992"/>
      <c r="M53" s="992">
        <f t="shared" si="46"/>
        <v>0</v>
      </c>
      <c r="N53" s="992">
        <f t="shared" si="46"/>
        <v>0</v>
      </c>
      <c r="O53" s="992"/>
      <c r="P53" s="992"/>
      <c r="Q53" s="992"/>
      <c r="R53" s="992"/>
      <c r="S53" s="992"/>
      <c r="T53" s="992"/>
      <c r="U53" s="992"/>
      <c r="V53" s="992"/>
      <c r="W53" s="992"/>
      <c r="X53" s="992"/>
      <c r="Y53" s="992"/>
      <c r="Z53" s="992"/>
    </row>
    <row r="54" spans="1:26" s="30" customFormat="1" ht="12" customHeight="1" thickBot="1" x14ac:dyDescent="0.3">
      <c r="A54" s="37" t="s">
        <v>507</v>
      </c>
      <c r="B54" s="142" t="s">
        <v>499</v>
      </c>
      <c r="C54" s="38" t="s">
        <v>509</v>
      </c>
      <c r="D54" s="40"/>
      <c r="E54" s="40">
        <v>6985761</v>
      </c>
      <c r="F54" s="40">
        <f t="shared" si="7"/>
        <v>377569</v>
      </c>
      <c r="G54" s="40">
        <v>7363330</v>
      </c>
      <c r="H54" s="40">
        <v>7363330</v>
      </c>
      <c r="I54" s="1017">
        <f t="shared" si="9"/>
        <v>100</v>
      </c>
      <c r="L54" s="992"/>
      <c r="M54" s="992">
        <f t="shared" si="46"/>
        <v>0</v>
      </c>
      <c r="N54" s="992">
        <f t="shared" si="46"/>
        <v>2000000</v>
      </c>
      <c r="O54" s="992"/>
      <c r="P54" s="992"/>
      <c r="Q54" s="992">
        <v>2000000</v>
      </c>
      <c r="R54" s="992"/>
      <c r="S54" s="992">
        <v>0</v>
      </c>
      <c r="T54" s="992">
        <v>0</v>
      </c>
      <c r="U54" s="992"/>
      <c r="V54" s="992">
        <v>0</v>
      </c>
      <c r="W54" s="992">
        <v>0</v>
      </c>
      <c r="X54" s="992"/>
      <c r="Y54" s="992">
        <v>0</v>
      </c>
      <c r="Z54" s="992">
        <v>0</v>
      </c>
    </row>
    <row r="55" spans="1:26" s="30" customFormat="1" ht="12" customHeight="1" thickBot="1" x14ac:dyDescent="0.3">
      <c r="A55" s="28" t="s">
        <v>83</v>
      </c>
      <c r="B55" s="139" t="s">
        <v>337</v>
      </c>
      <c r="C55" s="39" t="s">
        <v>84</v>
      </c>
      <c r="D55" s="15">
        <f>SUM(D56:D60)</f>
        <v>0</v>
      </c>
      <c r="E55" s="15">
        <f t="shared" ref="E55:G55" si="47">SUM(E56:E60)</f>
        <v>4750480</v>
      </c>
      <c r="F55" s="15">
        <f t="shared" si="47"/>
        <v>0</v>
      </c>
      <c r="G55" s="15">
        <f t="shared" si="47"/>
        <v>4750480</v>
      </c>
      <c r="H55" s="15">
        <v>4750480</v>
      </c>
      <c r="I55" s="1012">
        <f t="shared" si="9"/>
        <v>100</v>
      </c>
      <c r="L55" s="987">
        <f>SUM(L56:L60)</f>
        <v>0</v>
      </c>
      <c r="M55" s="987">
        <f t="shared" ref="M55:N55" si="48">SUM(M56:M60)</f>
        <v>0</v>
      </c>
      <c r="N55" s="987">
        <f t="shared" si="48"/>
        <v>4750480</v>
      </c>
      <c r="O55" s="987">
        <f>SUM(O56:O60)</f>
        <v>0</v>
      </c>
      <c r="P55" s="987">
        <f t="shared" ref="P55:Q55" si="49">SUM(P56:P60)</f>
        <v>0</v>
      </c>
      <c r="Q55" s="987">
        <f t="shared" si="49"/>
        <v>4750480</v>
      </c>
      <c r="R55" s="987">
        <f>SUM(R56:R60)</f>
        <v>0</v>
      </c>
      <c r="S55" s="987">
        <f t="shared" ref="S55:T55" si="50">SUM(S56:S60)</f>
        <v>0</v>
      </c>
      <c r="T55" s="987">
        <f t="shared" si="50"/>
        <v>0</v>
      </c>
      <c r="U55" s="987">
        <f>SUM(U56:U60)</f>
        <v>0</v>
      </c>
      <c r="V55" s="987">
        <f t="shared" ref="V55:W55" si="51">SUM(V56:V60)</f>
        <v>0</v>
      </c>
      <c r="W55" s="987">
        <f t="shared" si="51"/>
        <v>0</v>
      </c>
      <c r="X55" s="987">
        <f>SUM(X56:X60)</f>
        <v>0</v>
      </c>
      <c r="Y55" s="987">
        <f t="shared" ref="Y55:Z55" si="52">SUM(Y56:Y60)</f>
        <v>0</v>
      </c>
      <c r="Z55" s="987">
        <f t="shared" si="52"/>
        <v>0</v>
      </c>
    </row>
    <row r="56" spans="1:26" s="30" customFormat="1" ht="12" customHeight="1" x14ac:dyDescent="0.25">
      <c r="A56" s="31" t="s">
        <v>515</v>
      </c>
      <c r="B56" s="140" t="s">
        <v>338</v>
      </c>
      <c r="C56" s="32" t="s">
        <v>510</v>
      </c>
      <c r="D56" s="42"/>
      <c r="E56" s="42">
        <v>0</v>
      </c>
      <c r="F56" s="42">
        <f t="shared" si="7"/>
        <v>0</v>
      </c>
      <c r="G56" s="42">
        <v>0</v>
      </c>
      <c r="H56" s="42">
        <v>0</v>
      </c>
      <c r="I56" s="1019"/>
      <c r="L56" s="993"/>
      <c r="M56" s="993">
        <f t="shared" ref="M56:N60" si="53">SUM(P56,S56,V56,Y56)</f>
        <v>0</v>
      </c>
      <c r="N56" s="993">
        <f t="shared" si="53"/>
        <v>0</v>
      </c>
      <c r="O56" s="993"/>
      <c r="P56" s="993">
        <v>0</v>
      </c>
      <c r="Q56" s="993">
        <v>0</v>
      </c>
      <c r="R56" s="993"/>
      <c r="S56" s="993">
        <v>0</v>
      </c>
      <c r="T56" s="993">
        <v>0</v>
      </c>
      <c r="U56" s="993"/>
      <c r="V56" s="993">
        <v>0</v>
      </c>
      <c r="W56" s="993">
        <v>0</v>
      </c>
      <c r="X56" s="993"/>
      <c r="Y56" s="993">
        <v>0</v>
      </c>
      <c r="Z56" s="993">
        <v>0</v>
      </c>
    </row>
    <row r="57" spans="1:26" s="30" customFormat="1" ht="12" customHeight="1" x14ac:dyDescent="0.25">
      <c r="A57" s="31" t="s">
        <v>516</v>
      </c>
      <c r="B57" s="140" t="s">
        <v>339</v>
      </c>
      <c r="C57" s="35" t="s">
        <v>511</v>
      </c>
      <c r="D57" s="42"/>
      <c r="E57" s="42">
        <v>0</v>
      </c>
      <c r="F57" s="42">
        <f t="shared" si="7"/>
        <v>0</v>
      </c>
      <c r="G57" s="42">
        <v>0</v>
      </c>
      <c r="H57" s="42">
        <v>0</v>
      </c>
      <c r="I57" s="1019"/>
      <c r="L57" s="993"/>
      <c r="M57" s="993">
        <f t="shared" si="53"/>
        <v>0</v>
      </c>
      <c r="N57" s="993">
        <f t="shared" si="53"/>
        <v>0</v>
      </c>
      <c r="O57" s="993"/>
      <c r="P57" s="993">
        <v>0</v>
      </c>
      <c r="Q57" s="993">
        <v>0</v>
      </c>
      <c r="R57" s="993"/>
      <c r="S57" s="993">
        <v>0</v>
      </c>
      <c r="T57" s="993">
        <v>0</v>
      </c>
      <c r="U57" s="993"/>
      <c r="V57" s="993">
        <v>0</v>
      </c>
      <c r="W57" s="993">
        <v>0</v>
      </c>
      <c r="X57" s="993"/>
      <c r="Y57" s="993">
        <v>0</v>
      </c>
      <c r="Z57" s="993">
        <v>0</v>
      </c>
    </row>
    <row r="58" spans="1:26" s="30" customFormat="1" ht="11.25" customHeight="1" x14ac:dyDescent="0.25">
      <c r="A58" s="31" t="s">
        <v>517</v>
      </c>
      <c r="B58" s="140" t="s">
        <v>340</v>
      </c>
      <c r="C58" s="35" t="s">
        <v>530</v>
      </c>
      <c r="D58" s="42"/>
      <c r="E58" s="42">
        <v>0</v>
      </c>
      <c r="F58" s="42">
        <f t="shared" si="7"/>
        <v>0</v>
      </c>
      <c r="G58" s="42">
        <v>0</v>
      </c>
      <c r="H58" s="42">
        <v>0</v>
      </c>
      <c r="I58" s="1019"/>
      <c r="L58" s="993"/>
      <c r="M58" s="993">
        <f t="shared" si="53"/>
        <v>0</v>
      </c>
      <c r="N58" s="993">
        <f t="shared" si="53"/>
        <v>0</v>
      </c>
      <c r="O58" s="993"/>
      <c r="P58" s="993">
        <v>0</v>
      </c>
      <c r="Q58" s="993">
        <v>0</v>
      </c>
      <c r="R58" s="993"/>
      <c r="S58" s="993">
        <v>0</v>
      </c>
      <c r="T58" s="993">
        <v>0</v>
      </c>
      <c r="U58" s="993"/>
      <c r="V58" s="993">
        <v>0</v>
      </c>
      <c r="W58" s="993">
        <v>0</v>
      </c>
      <c r="X58" s="993"/>
      <c r="Y58" s="993">
        <v>0</v>
      </c>
      <c r="Z58" s="993">
        <v>0</v>
      </c>
    </row>
    <row r="59" spans="1:26" s="30" customFormat="1" ht="12" customHeight="1" x14ac:dyDescent="0.25">
      <c r="A59" s="31" t="s">
        <v>516</v>
      </c>
      <c r="B59" s="146" t="s">
        <v>513</v>
      </c>
      <c r="C59" s="38" t="s">
        <v>512</v>
      </c>
      <c r="D59" s="42"/>
      <c r="E59" s="42">
        <v>0</v>
      </c>
      <c r="F59" s="42">
        <f t="shared" si="7"/>
        <v>0</v>
      </c>
      <c r="G59" s="42">
        <v>0</v>
      </c>
      <c r="H59" s="42"/>
      <c r="I59" s="1019"/>
      <c r="L59" s="993"/>
      <c r="M59" s="993">
        <f t="shared" si="53"/>
        <v>0</v>
      </c>
      <c r="N59" s="993">
        <f t="shared" si="53"/>
        <v>4750480</v>
      </c>
      <c r="O59" s="993"/>
      <c r="P59" s="993">
        <v>0</v>
      </c>
      <c r="Q59" s="993">
        <v>4750480</v>
      </c>
      <c r="R59" s="993"/>
      <c r="S59" s="993">
        <v>0</v>
      </c>
      <c r="T59" s="993">
        <v>0</v>
      </c>
      <c r="U59" s="993"/>
      <c r="V59" s="993">
        <v>0</v>
      </c>
      <c r="W59" s="993">
        <v>0</v>
      </c>
      <c r="X59" s="993"/>
      <c r="Y59" s="993">
        <v>0</v>
      </c>
      <c r="Z59" s="993">
        <v>0</v>
      </c>
    </row>
    <row r="60" spans="1:26" s="30" customFormat="1" ht="12" customHeight="1" thickBot="1" x14ac:dyDescent="0.3">
      <c r="A60" s="31" t="s">
        <v>517</v>
      </c>
      <c r="B60" s="142" t="s">
        <v>520</v>
      </c>
      <c r="C60" s="38" t="s">
        <v>514</v>
      </c>
      <c r="D60" s="42"/>
      <c r="E60" s="42">
        <v>4750480</v>
      </c>
      <c r="F60" s="42">
        <f t="shared" si="7"/>
        <v>0</v>
      </c>
      <c r="G60" s="42">
        <v>4750480</v>
      </c>
      <c r="H60" s="42">
        <v>4750480</v>
      </c>
      <c r="I60" s="1019">
        <f t="shared" si="9"/>
        <v>100</v>
      </c>
      <c r="L60" s="993"/>
      <c r="M60" s="993">
        <f t="shared" si="53"/>
        <v>0</v>
      </c>
      <c r="N60" s="993">
        <f t="shared" si="53"/>
        <v>0</v>
      </c>
      <c r="O60" s="993"/>
      <c r="P60" s="993"/>
      <c r="Q60" s="993"/>
      <c r="R60" s="993"/>
      <c r="S60" s="993"/>
      <c r="T60" s="993"/>
      <c r="U60" s="993"/>
      <c r="V60" s="993"/>
      <c r="W60" s="993"/>
      <c r="X60" s="993"/>
      <c r="Y60" s="993"/>
      <c r="Z60" s="993"/>
    </row>
    <row r="61" spans="1:26" s="30" customFormat="1" ht="12" customHeight="1" thickBot="1" x14ac:dyDescent="0.3">
      <c r="A61" s="28" t="s">
        <v>85</v>
      </c>
      <c r="B61" s="139"/>
      <c r="C61" s="29" t="s">
        <v>86</v>
      </c>
      <c r="D61" s="18">
        <f>+D5+D12+D18+D24+D32+D43+D49+D55</f>
        <v>2417520102</v>
      </c>
      <c r="E61" s="18">
        <f t="shared" ref="E61:G61" si="54">+E5+E12+E18+E24+E32+E43+E49+E55</f>
        <v>2480083680</v>
      </c>
      <c r="F61" s="18">
        <f t="shared" si="54"/>
        <v>2204477</v>
      </c>
      <c r="G61" s="18">
        <f t="shared" si="54"/>
        <v>2482288157</v>
      </c>
      <c r="H61" s="18">
        <v>1094756328</v>
      </c>
      <c r="I61" s="1015">
        <f t="shared" si="9"/>
        <v>44.102709224664764</v>
      </c>
      <c r="L61" s="990">
        <f>+L5+L12+L18+L24+L32+L43+L49+L55</f>
        <v>2417520102</v>
      </c>
      <c r="M61" s="990">
        <f t="shared" ref="M61:N61" si="55">+M5+M12+M18+M24+M32+M43+M49+M55</f>
        <v>0</v>
      </c>
      <c r="N61" s="990">
        <f t="shared" si="55"/>
        <v>1094756328</v>
      </c>
      <c r="O61" s="990">
        <f>+O5+O12+O18+O24+O32+O43+O49+O55</f>
        <v>0</v>
      </c>
      <c r="P61" s="990">
        <f t="shared" ref="P61:Q61" si="56">+P5+P12+P18+P24+P32+P43+P49+P55</f>
        <v>0</v>
      </c>
      <c r="Q61" s="990">
        <f t="shared" si="56"/>
        <v>1078592830</v>
      </c>
      <c r="R61" s="990">
        <f>+R5+R12+R18+R24+R32+R43+R49+R55</f>
        <v>0</v>
      </c>
      <c r="S61" s="990">
        <f t="shared" ref="S61:T61" si="57">+S5+S12+S18+S24+S32+S43+S49+S55</f>
        <v>0</v>
      </c>
      <c r="T61" s="990">
        <f t="shared" si="57"/>
        <v>0</v>
      </c>
      <c r="U61" s="990">
        <f>+U5+U12+U18+U24+U32+U43+U49+U55</f>
        <v>0</v>
      </c>
      <c r="V61" s="990">
        <f t="shared" ref="V61:W61" si="58">+V5+V12+V18+V24+V32+V43+V49+V55</f>
        <v>0</v>
      </c>
      <c r="W61" s="990">
        <f t="shared" si="58"/>
        <v>2208076</v>
      </c>
      <c r="X61" s="990">
        <f>+X5+X12+X18+X24+X32+X43+X49+X55</f>
        <v>0</v>
      </c>
      <c r="Y61" s="990">
        <f t="shared" ref="Y61:Z61" si="59">+Y5+Y12+Y18+Y24+Y32+Y43+Y49+Y55</f>
        <v>0</v>
      </c>
      <c r="Z61" s="990">
        <f t="shared" si="59"/>
        <v>13955422</v>
      </c>
    </row>
    <row r="62" spans="1:26" s="30" customFormat="1" ht="12" customHeight="1" thickBot="1" x14ac:dyDescent="0.3">
      <c r="A62" s="45" t="s">
        <v>87</v>
      </c>
      <c r="B62" s="139" t="s">
        <v>342</v>
      </c>
      <c r="C62" s="39" t="s">
        <v>88</v>
      </c>
      <c r="D62" s="15">
        <f>SUM(D63:D65)</f>
        <v>0</v>
      </c>
      <c r="E62" s="15">
        <f t="shared" ref="E62:G62" si="60">SUM(E63:E65)</f>
        <v>183000000</v>
      </c>
      <c r="F62" s="15">
        <f t="shared" si="60"/>
        <v>0</v>
      </c>
      <c r="G62" s="15">
        <f t="shared" si="60"/>
        <v>183000000</v>
      </c>
      <c r="H62" s="15">
        <v>0</v>
      </c>
      <c r="I62" s="1012">
        <f t="shared" si="9"/>
        <v>0</v>
      </c>
      <c r="L62" s="987">
        <f>SUM(L63:L65)</f>
        <v>0</v>
      </c>
      <c r="M62" s="987">
        <f t="shared" ref="M62:Z62" si="61">SUM(M63:M65)</f>
        <v>0</v>
      </c>
      <c r="N62" s="987">
        <f t="shared" si="61"/>
        <v>0</v>
      </c>
      <c r="O62" s="987">
        <f t="shared" si="61"/>
        <v>0</v>
      </c>
      <c r="P62" s="987">
        <f t="shared" si="61"/>
        <v>0</v>
      </c>
      <c r="Q62" s="987">
        <f t="shared" si="61"/>
        <v>0</v>
      </c>
      <c r="R62" s="987">
        <f t="shared" si="61"/>
        <v>0</v>
      </c>
      <c r="S62" s="987">
        <f t="shared" si="61"/>
        <v>0</v>
      </c>
      <c r="T62" s="987">
        <f t="shared" si="61"/>
        <v>0</v>
      </c>
      <c r="U62" s="987">
        <f t="shared" si="61"/>
        <v>0</v>
      </c>
      <c r="V62" s="987">
        <f t="shared" si="61"/>
        <v>0</v>
      </c>
      <c r="W62" s="987">
        <f t="shared" si="61"/>
        <v>0</v>
      </c>
      <c r="X62" s="987">
        <f t="shared" si="61"/>
        <v>0</v>
      </c>
      <c r="Y62" s="987">
        <f t="shared" si="61"/>
        <v>0</v>
      </c>
      <c r="Z62" s="987">
        <f t="shared" si="61"/>
        <v>0</v>
      </c>
    </row>
    <row r="63" spans="1:26" s="30" customFormat="1" ht="12" customHeight="1" x14ac:dyDescent="0.25">
      <c r="A63" s="31" t="s">
        <v>89</v>
      </c>
      <c r="B63" s="140" t="s">
        <v>343</v>
      </c>
      <c r="C63" s="32" t="s">
        <v>90</v>
      </c>
      <c r="D63" s="42"/>
      <c r="E63" s="42">
        <v>183000000</v>
      </c>
      <c r="F63" s="42">
        <f t="shared" si="7"/>
        <v>0</v>
      </c>
      <c r="G63" s="42">
        <v>183000000</v>
      </c>
      <c r="H63" s="42">
        <v>0</v>
      </c>
      <c r="I63" s="1019">
        <f t="shared" si="9"/>
        <v>0</v>
      </c>
      <c r="L63" s="993"/>
      <c r="M63" s="993">
        <f t="shared" ref="M63:N65" si="62">SUM(P63,S63,V63,Y63)</f>
        <v>0</v>
      </c>
      <c r="N63" s="993">
        <f t="shared" si="62"/>
        <v>0</v>
      </c>
      <c r="O63" s="993"/>
      <c r="P63" s="993"/>
      <c r="Q63" s="993">
        <v>0</v>
      </c>
      <c r="R63" s="993"/>
      <c r="S63" s="993">
        <v>0</v>
      </c>
      <c r="T63" s="993">
        <v>0</v>
      </c>
      <c r="U63" s="993"/>
      <c r="V63" s="993">
        <v>0</v>
      </c>
      <c r="W63" s="993">
        <v>0</v>
      </c>
      <c r="X63" s="993"/>
      <c r="Y63" s="993">
        <v>0</v>
      </c>
      <c r="Z63" s="993">
        <v>0</v>
      </c>
    </row>
    <row r="64" spans="1:26" s="30" customFormat="1" ht="12" customHeight="1" x14ac:dyDescent="0.25">
      <c r="A64" s="34" t="s">
        <v>91</v>
      </c>
      <c r="B64" s="140" t="s">
        <v>344</v>
      </c>
      <c r="C64" s="35" t="s">
        <v>92</v>
      </c>
      <c r="D64" s="42"/>
      <c r="E64" s="42">
        <v>0</v>
      </c>
      <c r="F64" s="42">
        <f t="shared" si="7"/>
        <v>0</v>
      </c>
      <c r="G64" s="42">
        <v>0</v>
      </c>
      <c r="H64" s="42">
        <v>0</v>
      </c>
      <c r="I64" s="1019"/>
      <c r="L64" s="993"/>
      <c r="M64" s="993">
        <f t="shared" si="62"/>
        <v>0</v>
      </c>
      <c r="N64" s="993">
        <f t="shared" si="62"/>
        <v>0</v>
      </c>
      <c r="O64" s="993"/>
      <c r="P64" s="993">
        <v>0</v>
      </c>
      <c r="Q64" s="993">
        <v>0</v>
      </c>
      <c r="R64" s="993"/>
      <c r="S64" s="993">
        <v>0</v>
      </c>
      <c r="T64" s="993">
        <v>0</v>
      </c>
      <c r="U64" s="993"/>
      <c r="V64" s="993">
        <v>0</v>
      </c>
      <c r="W64" s="993">
        <v>0</v>
      </c>
      <c r="X64" s="993"/>
      <c r="Y64" s="993">
        <v>0</v>
      </c>
      <c r="Z64" s="993">
        <v>0</v>
      </c>
    </row>
    <row r="65" spans="1:26" s="30" customFormat="1" ht="12" customHeight="1" thickBot="1" x14ac:dyDescent="0.3">
      <c r="A65" s="37" t="s">
        <v>93</v>
      </c>
      <c r="B65" s="140" t="s">
        <v>345</v>
      </c>
      <c r="C65" s="46" t="s">
        <v>94</v>
      </c>
      <c r="D65" s="42"/>
      <c r="E65" s="42">
        <v>0</v>
      </c>
      <c r="F65" s="42">
        <f t="shared" si="7"/>
        <v>0</v>
      </c>
      <c r="G65" s="42">
        <v>0</v>
      </c>
      <c r="H65" s="42">
        <v>0</v>
      </c>
      <c r="I65" s="1019"/>
      <c r="L65" s="993"/>
      <c r="M65" s="993">
        <f t="shared" si="62"/>
        <v>0</v>
      </c>
      <c r="N65" s="993">
        <f t="shared" si="62"/>
        <v>0</v>
      </c>
      <c r="O65" s="993"/>
      <c r="P65" s="993">
        <v>0</v>
      </c>
      <c r="Q65" s="993">
        <v>0</v>
      </c>
      <c r="R65" s="993"/>
      <c r="S65" s="993">
        <v>0</v>
      </c>
      <c r="T65" s="993">
        <v>0</v>
      </c>
      <c r="U65" s="993"/>
      <c r="V65" s="993">
        <v>0</v>
      </c>
      <c r="W65" s="993">
        <v>0</v>
      </c>
      <c r="X65" s="993"/>
      <c r="Y65" s="993">
        <v>0</v>
      </c>
      <c r="Z65" s="993">
        <v>0</v>
      </c>
    </row>
    <row r="66" spans="1:26" s="30" customFormat="1" ht="12" customHeight="1" thickBot="1" x14ac:dyDescent="0.3">
      <c r="A66" s="45" t="s">
        <v>95</v>
      </c>
      <c r="B66" s="139" t="s">
        <v>346</v>
      </c>
      <c r="C66" s="39" t="s">
        <v>96</v>
      </c>
      <c r="D66" s="15">
        <f>SUM(D67:D70)</f>
        <v>0</v>
      </c>
      <c r="E66" s="15">
        <v>0</v>
      </c>
      <c r="F66" s="15">
        <f t="shared" si="7"/>
        <v>0</v>
      </c>
      <c r="G66" s="15">
        <v>0</v>
      </c>
      <c r="H66" s="15">
        <v>0</v>
      </c>
      <c r="I66" s="1012"/>
      <c r="L66" s="987">
        <f>SUM(L67:L70)</f>
        <v>0</v>
      </c>
      <c r="M66" s="987">
        <v>0</v>
      </c>
      <c r="N66" s="987">
        <v>0</v>
      </c>
      <c r="O66" s="987">
        <f>SUM(O67:O70)</f>
        <v>0</v>
      </c>
      <c r="P66" s="987">
        <v>0</v>
      </c>
      <c r="Q66" s="987">
        <v>0</v>
      </c>
      <c r="R66" s="987">
        <f>SUM(R67:R70)</f>
        <v>0</v>
      </c>
      <c r="S66" s="987">
        <v>0</v>
      </c>
      <c r="T66" s="987">
        <v>0</v>
      </c>
      <c r="U66" s="987">
        <f>SUM(U67:U70)</f>
        <v>0</v>
      </c>
      <c r="V66" s="987">
        <v>0</v>
      </c>
      <c r="W66" s="987">
        <v>0</v>
      </c>
      <c r="X66" s="987">
        <f>SUM(X67:X70)</f>
        <v>0</v>
      </c>
      <c r="Y66" s="987">
        <v>0</v>
      </c>
      <c r="Z66" s="987">
        <v>0</v>
      </c>
    </row>
    <row r="67" spans="1:26" s="30" customFormat="1" ht="12" customHeight="1" x14ac:dyDescent="0.25">
      <c r="A67" s="31" t="s">
        <v>97</v>
      </c>
      <c r="B67" s="140" t="s">
        <v>347</v>
      </c>
      <c r="C67" s="32" t="s">
        <v>98</v>
      </c>
      <c r="D67" s="42"/>
      <c r="E67" s="42">
        <v>0</v>
      </c>
      <c r="F67" s="42">
        <f t="shared" si="7"/>
        <v>0</v>
      </c>
      <c r="G67" s="42">
        <v>0</v>
      </c>
      <c r="H67" s="42">
        <v>0</v>
      </c>
      <c r="I67" s="1019"/>
      <c r="L67" s="993"/>
      <c r="M67" s="993">
        <f t="shared" ref="M67:N70" si="63">SUM(P67,S67,V67,Y67)</f>
        <v>0</v>
      </c>
      <c r="N67" s="993">
        <f t="shared" si="63"/>
        <v>0</v>
      </c>
      <c r="O67" s="993"/>
      <c r="P67" s="993">
        <v>0</v>
      </c>
      <c r="Q67" s="993">
        <v>0</v>
      </c>
      <c r="R67" s="993"/>
      <c r="S67" s="993">
        <v>0</v>
      </c>
      <c r="T67" s="993">
        <v>0</v>
      </c>
      <c r="U67" s="993"/>
      <c r="V67" s="993">
        <v>0</v>
      </c>
      <c r="W67" s="993">
        <v>0</v>
      </c>
      <c r="X67" s="993"/>
      <c r="Y67" s="993">
        <v>0</v>
      </c>
      <c r="Z67" s="993">
        <v>0</v>
      </c>
    </row>
    <row r="68" spans="1:26" s="30" customFormat="1" ht="12" customHeight="1" x14ac:dyDescent="0.25">
      <c r="A68" s="34" t="s">
        <v>99</v>
      </c>
      <c r="B68" s="140" t="s">
        <v>348</v>
      </c>
      <c r="C68" s="35" t="s">
        <v>100</v>
      </c>
      <c r="D68" s="42"/>
      <c r="E68" s="42">
        <v>0</v>
      </c>
      <c r="F68" s="42">
        <f t="shared" si="7"/>
        <v>0</v>
      </c>
      <c r="G68" s="42">
        <v>0</v>
      </c>
      <c r="H68" s="42">
        <v>0</v>
      </c>
      <c r="I68" s="1019"/>
      <c r="L68" s="993"/>
      <c r="M68" s="993">
        <f t="shared" si="63"/>
        <v>0</v>
      </c>
      <c r="N68" s="993">
        <f t="shared" si="63"/>
        <v>0</v>
      </c>
      <c r="O68" s="993"/>
      <c r="P68" s="993">
        <v>0</v>
      </c>
      <c r="Q68" s="993">
        <v>0</v>
      </c>
      <c r="R68" s="993"/>
      <c r="S68" s="993">
        <v>0</v>
      </c>
      <c r="T68" s="993">
        <v>0</v>
      </c>
      <c r="U68" s="993"/>
      <c r="V68" s="993">
        <v>0</v>
      </c>
      <c r="W68" s="993">
        <v>0</v>
      </c>
      <c r="X68" s="993"/>
      <c r="Y68" s="993">
        <v>0</v>
      </c>
      <c r="Z68" s="993">
        <v>0</v>
      </c>
    </row>
    <row r="69" spans="1:26" s="30" customFormat="1" ht="12" customHeight="1" x14ac:dyDescent="0.25">
      <c r="A69" s="34" t="s">
        <v>101</v>
      </c>
      <c r="B69" s="140" t="s">
        <v>349</v>
      </c>
      <c r="C69" s="35" t="s">
        <v>102</v>
      </c>
      <c r="D69" s="42"/>
      <c r="E69" s="42">
        <v>0</v>
      </c>
      <c r="F69" s="42">
        <f t="shared" si="7"/>
        <v>0</v>
      </c>
      <c r="G69" s="42">
        <v>0</v>
      </c>
      <c r="H69" s="42">
        <v>0</v>
      </c>
      <c r="I69" s="1019"/>
      <c r="L69" s="993"/>
      <c r="M69" s="993">
        <f t="shared" si="63"/>
        <v>0</v>
      </c>
      <c r="N69" s="993">
        <f t="shared" si="63"/>
        <v>0</v>
      </c>
      <c r="O69" s="993"/>
      <c r="P69" s="993">
        <v>0</v>
      </c>
      <c r="Q69" s="993">
        <v>0</v>
      </c>
      <c r="R69" s="993"/>
      <c r="S69" s="993">
        <v>0</v>
      </c>
      <c r="T69" s="993">
        <v>0</v>
      </c>
      <c r="U69" s="993"/>
      <c r="V69" s="993">
        <v>0</v>
      </c>
      <c r="W69" s="993">
        <v>0</v>
      </c>
      <c r="X69" s="993"/>
      <c r="Y69" s="993">
        <v>0</v>
      </c>
      <c r="Z69" s="993">
        <v>0</v>
      </c>
    </row>
    <row r="70" spans="1:26" s="30" customFormat="1" ht="12" customHeight="1" thickBot="1" x14ac:dyDescent="0.3">
      <c r="A70" s="37" t="s">
        <v>103</v>
      </c>
      <c r="B70" s="140" t="s">
        <v>350</v>
      </c>
      <c r="C70" s="38" t="s">
        <v>104</v>
      </c>
      <c r="D70" s="42"/>
      <c r="E70" s="42">
        <v>0</v>
      </c>
      <c r="F70" s="42">
        <f t="shared" si="7"/>
        <v>0</v>
      </c>
      <c r="G70" s="42">
        <v>0</v>
      </c>
      <c r="H70" s="42">
        <v>0</v>
      </c>
      <c r="I70" s="1019"/>
      <c r="L70" s="993"/>
      <c r="M70" s="993">
        <f t="shared" si="63"/>
        <v>0</v>
      </c>
      <c r="N70" s="993">
        <f t="shared" si="63"/>
        <v>0</v>
      </c>
      <c r="O70" s="993"/>
      <c r="P70" s="993">
        <v>0</v>
      </c>
      <c r="Q70" s="993">
        <v>0</v>
      </c>
      <c r="R70" s="993"/>
      <c r="S70" s="993">
        <v>0</v>
      </c>
      <c r="T70" s="993">
        <v>0</v>
      </c>
      <c r="U70" s="993"/>
      <c r="V70" s="993">
        <v>0</v>
      </c>
      <c r="W70" s="993">
        <v>0</v>
      </c>
      <c r="X70" s="993"/>
      <c r="Y70" s="993">
        <v>0</v>
      </c>
      <c r="Z70" s="993">
        <v>0</v>
      </c>
    </row>
    <row r="71" spans="1:26" s="30" customFormat="1" ht="12" customHeight="1" thickBot="1" x14ac:dyDescent="0.3">
      <c r="A71" s="45" t="s">
        <v>105</v>
      </c>
      <c r="B71" s="139" t="s">
        <v>351</v>
      </c>
      <c r="C71" s="39" t="s">
        <v>106</v>
      </c>
      <c r="D71" s="15">
        <f>SUM(D72:D73)</f>
        <v>1471015811.9999998</v>
      </c>
      <c r="E71" s="15">
        <f t="shared" ref="E71:G71" si="64">SUM(E72:E73)</f>
        <v>1471015812</v>
      </c>
      <c r="F71" s="15">
        <f t="shared" si="64"/>
        <v>0</v>
      </c>
      <c r="G71" s="15">
        <f t="shared" si="64"/>
        <v>1471015812</v>
      </c>
      <c r="H71" s="15">
        <v>1471015812</v>
      </c>
      <c r="I71" s="1012">
        <f t="shared" ref="I71:I86" si="65">H71/G71*100</f>
        <v>100</v>
      </c>
      <c r="L71" s="987">
        <f>SUM(L72:L73)</f>
        <v>1471015811.9999998</v>
      </c>
      <c r="M71" s="987">
        <f t="shared" ref="M71:N71" si="66">SUM(M72:M73)</f>
        <v>0</v>
      </c>
      <c r="N71" s="987">
        <f t="shared" si="66"/>
        <v>1471015812</v>
      </c>
      <c r="O71" s="987">
        <f>SUM(O72:O73)</f>
        <v>0</v>
      </c>
      <c r="P71" s="987">
        <f t="shared" ref="P71:Q71" si="67">SUM(P72:P73)</f>
        <v>0</v>
      </c>
      <c r="Q71" s="987">
        <f t="shared" si="67"/>
        <v>1470672613</v>
      </c>
      <c r="R71" s="987">
        <f>SUM(R72:R73)</f>
        <v>0</v>
      </c>
      <c r="S71" s="987">
        <f t="shared" ref="S71:T71" si="68">SUM(S72:S73)</f>
        <v>0</v>
      </c>
      <c r="T71" s="987">
        <f t="shared" si="68"/>
        <v>0</v>
      </c>
      <c r="U71" s="987">
        <f>SUM(U72:U73)</f>
        <v>0</v>
      </c>
      <c r="V71" s="987">
        <f t="shared" ref="V71:W71" si="69">SUM(V72:V73)</f>
        <v>0</v>
      </c>
      <c r="W71" s="987">
        <f t="shared" si="69"/>
        <v>343199</v>
      </c>
      <c r="X71" s="987">
        <f>SUM(X72:X73)</f>
        <v>0</v>
      </c>
      <c r="Y71" s="987">
        <f t="shared" ref="Y71:Z71" si="70">SUM(Y72:Y73)</f>
        <v>0</v>
      </c>
      <c r="Z71" s="987">
        <f t="shared" si="70"/>
        <v>0</v>
      </c>
    </row>
    <row r="72" spans="1:26" s="30" customFormat="1" ht="12" customHeight="1" x14ac:dyDescent="0.25">
      <c r="A72" s="31" t="s">
        <v>107</v>
      </c>
      <c r="B72" s="140" t="s">
        <v>352</v>
      </c>
      <c r="C72" s="32" t="s">
        <v>108</v>
      </c>
      <c r="D72" s="42">
        <v>1471015811.9999998</v>
      </c>
      <c r="E72" s="42">
        <v>1471015812</v>
      </c>
      <c r="F72" s="42">
        <f t="shared" ref="F72:F84" si="71">G72-E72</f>
        <v>0</v>
      </c>
      <c r="G72" s="42">
        <v>1471015812</v>
      </c>
      <c r="H72" s="42">
        <v>1471015812</v>
      </c>
      <c r="I72" s="1019">
        <f t="shared" si="65"/>
        <v>100</v>
      </c>
      <c r="L72" s="993">
        <v>1471015811.9999998</v>
      </c>
      <c r="M72" s="993">
        <f t="shared" ref="M72:N73" si="72">SUM(P72,S72,V72,Y72)</f>
        <v>0</v>
      </c>
      <c r="N72" s="993">
        <f t="shared" si="72"/>
        <v>1471015812</v>
      </c>
      <c r="O72" s="993"/>
      <c r="P72" s="993"/>
      <c r="Q72" s="993">
        <v>1470672613</v>
      </c>
      <c r="R72" s="993"/>
      <c r="S72" s="993"/>
      <c r="T72" s="993"/>
      <c r="U72" s="993"/>
      <c r="V72" s="993"/>
      <c r="W72" s="993">
        <v>343199</v>
      </c>
      <c r="X72" s="993"/>
      <c r="Y72" s="993"/>
      <c r="Z72" s="993"/>
    </row>
    <row r="73" spans="1:26" s="30" customFormat="1" ht="12" customHeight="1" thickBot="1" x14ac:dyDescent="0.3">
      <c r="A73" s="37" t="s">
        <v>109</v>
      </c>
      <c r="B73" s="140" t="s">
        <v>353</v>
      </c>
      <c r="C73" s="38" t="s">
        <v>110</v>
      </c>
      <c r="D73" s="42"/>
      <c r="E73" s="42">
        <v>0</v>
      </c>
      <c r="F73" s="42">
        <f t="shared" si="71"/>
        <v>0</v>
      </c>
      <c r="G73" s="42">
        <v>0</v>
      </c>
      <c r="H73" s="42">
        <v>0</v>
      </c>
      <c r="I73" s="1019"/>
      <c r="L73" s="993"/>
      <c r="M73" s="993">
        <f t="shared" si="72"/>
        <v>0</v>
      </c>
      <c r="N73" s="993">
        <f t="shared" si="72"/>
        <v>0</v>
      </c>
      <c r="O73" s="993"/>
      <c r="P73" s="993"/>
      <c r="Q73" s="993"/>
      <c r="R73" s="993"/>
      <c r="S73" s="993"/>
      <c r="T73" s="993"/>
      <c r="U73" s="993"/>
      <c r="V73" s="993"/>
      <c r="W73" s="993"/>
      <c r="X73" s="993"/>
      <c r="Y73" s="993"/>
      <c r="Z73" s="993"/>
    </row>
    <row r="74" spans="1:26" s="30" customFormat="1" ht="12" customHeight="1" thickBot="1" x14ac:dyDescent="0.3">
      <c r="A74" s="45" t="s">
        <v>111</v>
      </c>
      <c r="B74" s="139"/>
      <c r="C74" s="39" t="s">
        <v>112</v>
      </c>
      <c r="D74" s="15">
        <f>SUM(D75:D77)</f>
        <v>0</v>
      </c>
      <c r="E74" s="15">
        <v>0</v>
      </c>
      <c r="F74" s="15">
        <f t="shared" si="71"/>
        <v>0</v>
      </c>
      <c r="G74" s="15">
        <v>0</v>
      </c>
      <c r="H74" s="15">
        <v>0</v>
      </c>
      <c r="I74" s="1012"/>
      <c r="L74" s="987">
        <f t="shared" ref="L74:Z74" si="73">SUM(L75:L77)</f>
        <v>0</v>
      </c>
      <c r="M74" s="987">
        <f t="shared" si="73"/>
        <v>0</v>
      </c>
      <c r="N74" s="987">
        <f t="shared" si="73"/>
        <v>0</v>
      </c>
      <c r="O74" s="987">
        <f t="shared" si="73"/>
        <v>0</v>
      </c>
      <c r="P74" s="987">
        <f t="shared" si="73"/>
        <v>0</v>
      </c>
      <c r="Q74" s="987">
        <f t="shared" si="73"/>
        <v>0</v>
      </c>
      <c r="R74" s="987">
        <f t="shared" si="73"/>
        <v>0</v>
      </c>
      <c r="S74" s="987">
        <f t="shared" si="73"/>
        <v>0</v>
      </c>
      <c r="T74" s="987">
        <f t="shared" si="73"/>
        <v>0</v>
      </c>
      <c r="U74" s="987">
        <f t="shared" si="73"/>
        <v>0</v>
      </c>
      <c r="V74" s="987">
        <f t="shared" si="73"/>
        <v>0</v>
      </c>
      <c r="W74" s="987">
        <f t="shared" si="73"/>
        <v>0</v>
      </c>
      <c r="X74" s="987">
        <f t="shared" si="73"/>
        <v>0</v>
      </c>
      <c r="Y74" s="987">
        <f t="shared" si="73"/>
        <v>0</v>
      </c>
      <c r="Z74" s="987">
        <f t="shared" si="73"/>
        <v>0</v>
      </c>
    </row>
    <row r="75" spans="1:26" s="30" customFormat="1" ht="12" customHeight="1" x14ac:dyDescent="0.25">
      <c r="A75" s="31" t="s">
        <v>522</v>
      </c>
      <c r="B75" s="140" t="s">
        <v>354</v>
      </c>
      <c r="C75" s="32" t="s">
        <v>113</v>
      </c>
      <c r="D75" s="42"/>
      <c r="E75" s="42">
        <v>0</v>
      </c>
      <c r="F75" s="42">
        <f t="shared" si="71"/>
        <v>0</v>
      </c>
      <c r="G75" s="42">
        <v>0</v>
      </c>
      <c r="H75" s="42">
        <v>0</v>
      </c>
      <c r="I75" s="1019"/>
      <c r="L75" s="993"/>
      <c r="M75" s="993">
        <f t="shared" ref="M75:N77" si="74">SUM(P75,S75,V75,Y75)</f>
        <v>0</v>
      </c>
      <c r="N75" s="993">
        <f t="shared" si="74"/>
        <v>0</v>
      </c>
      <c r="O75" s="993"/>
      <c r="P75" s="993"/>
      <c r="Q75" s="993"/>
      <c r="R75" s="993"/>
      <c r="S75" s="993"/>
      <c r="T75" s="993"/>
      <c r="U75" s="993"/>
      <c r="V75" s="993"/>
      <c r="W75" s="993"/>
      <c r="X75" s="993"/>
      <c r="Y75" s="993"/>
      <c r="Z75" s="993"/>
    </row>
    <row r="76" spans="1:26" s="30" customFormat="1" ht="12" customHeight="1" x14ac:dyDescent="0.25">
      <c r="A76" s="34" t="s">
        <v>523</v>
      </c>
      <c r="B76" s="141" t="s">
        <v>355</v>
      </c>
      <c r="C76" s="35" t="s">
        <v>114</v>
      </c>
      <c r="D76" s="42"/>
      <c r="E76" s="42">
        <v>0</v>
      </c>
      <c r="F76" s="42">
        <f t="shared" si="71"/>
        <v>0</v>
      </c>
      <c r="G76" s="42">
        <v>0</v>
      </c>
      <c r="H76" s="42">
        <v>0</v>
      </c>
      <c r="I76" s="1019"/>
      <c r="L76" s="993"/>
      <c r="M76" s="993">
        <f t="shared" si="74"/>
        <v>0</v>
      </c>
      <c r="N76" s="993">
        <f t="shared" si="74"/>
        <v>0</v>
      </c>
      <c r="O76" s="993"/>
      <c r="P76" s="993"/>
      <c r="Q76" s="993"/>
      <c r="R76" s="993"/>
      <c r="S76" s="993"/>
      <c r="T76" s="993"/>
      <c r="U76" s="993"/>
      <c r="V76" s="993"/>
      <c r="W76" s="993"/>
      <c r="X76" s="993"/>
      <c r="Y76" s="993"/>
      <c r="Z76" s="993"/>
    </row>
    <row r="77" spans="1:26" s="30" customFormat="1" ht="12" customHeight="1" thickBot="1" x14ac:dyDescent="0.3">
      <c r="A77" s="37" t="s">
        <v>524</v>
      </c>
      <c r="B77" s="142" t="s">
        <v>521</v>
      </c>
      <c r="C77" s="38" t="s">
        <v>565</v>
      </c>
      <c r="D77" s="42"/>
      <c r="E77" s="42">
        <v>0</v>
      </c>
      <c r="F77" s="42">
        <f t="shared" si="71"/>
        <v>0</v>
      </c>
      <c r="G77" s="42">
        <v>0</v>
      </c>
      <c r="H77" s="42">
        <v>0</v>
      </c>
      <c r="I77" s="1019"/>
      <c r="L77" s="993"/>
      <c r="M77" s="993">
        <f t="shared" si="74"/>
        <v>0</v>
      </c>
      <c r="N77" s="993">
        <f t="shared" si="74"/>
        <v>0</v>
      </c>
      <c r="O77" s="993"/>
      <c r="P77" s="993"/>
      <c r="Q77" s="993"/>
      <c r="R77" s="993"/>
      <c r="S77" s="993"/>
      <c r="T77" s="993"/>
      <c r="U77" s="993"/>
      <c r="V77" s="993"/>
      <c r="W77" s="993"/>
      <c r="X77" s="993"/>
      <c r="Y77" s="993"/>
      <c r="Z77" s="993"/>
    </row>
    <row r="78" spans="1:26" s="30" customFormat="1" ht="12" customHeight="1" thickBot="1" x14ac:dyDescent="0.3">
      <c r="A78" s="45" t="s">
        <v>115</v>
      </c>
      <c r="B78" s="139" t="s">
        <v>356</v>
      </c>
      <c r="C78" s="39" t="s">
        <v>116</v>
      </c>
      <c r="D78" s="15">
        <f>SUM(D79:D82)</f>
        <v>0</v>
      </c>
      <c r="E78" s="15">
        <v>0</v>
      </c>
      <c r="F78" s="15">
        <f t="shared" si="71"/>
        <v>0</v>
      </c>
      <c r="G78" s="15">
        <v>0</v>
      </c>
      <c r="H78" s="15">
        <v>0</v>
      </c>
      <c r="I78" s="1012"/>
      <c r="L78" s="987">
        <f t="shared" ref="L78:Z78" si="75">SUM(L79:L82)</f>
        <v>0</v>
      </c>
      <c r="M78" s="987">
        <f t="shared" si="75"/>
        <v>0</v>
      </c>
      <c r="N78" s="987">
        <f t="shared" si="75"/>
        <v>0</v>
      </c>
      <c r="O78" s="987">
        <f t="shared" si="75"/>
        <v>0</v>
      </c>
      <c r="P78" s="987">
        <f t="shared" si="75"/>
        <v>0</v>
      </c>
      <c r="Q78" s="987">
        <f t="shared" si="75"/>
        <v>0</v>
      </c>
      <c r="R78" s="987">
        <f t="shared" si="75"/>
        <v>0</v>
      </c>
      <c r="S78" s="987">
        <f t="shared" si="75"/>
        <v>0</v>
      </c>
      <c r="T78" s="987">
        <f t="shared" si="75"/>
        <v>0</v>
      </c>
      <c r="U78" s="987">
        <f t="shared" si="75"/>
        <v>0</v>
      </c>
      <c r="V78" s="987">
        <f t="shared" si="75"/>
        <v>0</v>
      </c>
      <c r="W78" s="987">
        <f t="shared" si="75"/>
        <v>0</v>
      </c>
      <c r="X78" s="987">
        <f t="shared" si="75"/>
        <v>0</v>
      </c>
      <c r="Y78" s="987">
        <f t="shared" si="75"/>
        <v>0</v>
      </c>
      <c r="Z78" s="987">
        <f t="shared" si="75"/>
        <v>0</v>
      </c>
    </row>
    <row r="79" spans="1:26" s="30" customFormat="1" ht="12" customHeight="1" x14ac:dyDescent="0.25">
      <c r="A79" s="47" t="s">
        <v>525</v>
      </c>
      <c r="B79" s="140" t="s">
        <v>357</v>
      </c>
      <c r="C79" s="32" t="s">
        <v>566</v>
      </c>
      <c r="D79" s="42"/>
      <c r="E79" s="42">
        <v>0</v>
      </c>
      <c r="F79" s="42">
        <f t="shared" si="71"/>
        <v>0</v>
      </c>
      <c r="G79" s="42">
        <v>0</v>
      </c>
      <c r="H79" s="42">
        <v>0</v>
      </c>
      <c r="I79" s="1019"/>
      <c r="L79" s="993"/>
      <c r="M79" s="993">
        <f t="shared" ref="M79:N82" si="76">SUM(P79,S79,V79,Y79)</f>
        <v>0</v>
      </c>
      <c r="N79" s="993">
        <f t="shared" si="76"/>
        <v>0</v>
      </c>
      <c r="O79" s="993"/>
      <c r="P79" s="993"/>
      <c r="Q79" s="993"/>
      <c r="R79" s="993"/>
      <c r="S79" s="993"/>
      <c r="T79" s="993"/>
      <c r="U79" s="993"/>
      <c r="V79" s="993"/>
      <c r="W79" s="993"/>
      <c r="X79" s="993"/>
      <c r="Y79" s="993"/>
      <c r="Z79" s="993"/>
    </row>
    <row r="80" spans="1:26" s="30" customFormat="1" ht="12" customHeight="1" x14ac:dyDescent="0.25">
      <c r="A80" s="48" t="s">
        <v>526</v>
      </c>
      <c r="B80" s="140" t="s">
        <v>358</v>
      </c>
      <c r="C80" s="35" t="s">
        <v>567</v>
      </c>
      <c r="D80" s="42"/>
      <c r="E80" s="42">
        <v>0</v>
      </c>
      <c r="F80" s="42">
        <f t="shared" si="71"/>
        <v>0</v>
      </c>
      <c r="G80" s="42">
        <v>0</v>
      </c>
      <c r="H80" s="42">
        <v>0</v>
      </c>
      <c r="I80" s="1019"/>
      <c r="L80" s="993"/>
      <c r="M80" s="993">
        <f t="shared" si="76"/>
        <v>0</v>
      </c>
      <c r="N80" s="993">
        <f t="shared" si="76"/>
        <v>0</v>
      </c>
      <c r="O80" s="993"/>
      <c r="P80" s="993"/>
      <c r="Q80" s="993"/>
      <c r="R80" s="993"/>
      <c r="S80" s="993"/>
      <c r="T80" s="993"/>
      <c r="U80" s="993"/>
      <c r="V80" s="993"/>
      <c r="W80" s="993"/>
      <c r="X80" s="993"/>
      <c r="Y80" s="993"/>
      <c r="Z80" s="993"/>
    </row>
    <row r="81" spans="1:26" s="30" customFormat="1" ht="12" customHeight="1" x14ac:dyDescent="0.25">
      <c r="A81" s="48" t="s">
        <v>527</v>
      </c>
      <c r="B81" s="140" t="s">
        <v>359</v>
      </c>
      <c r="C81" s="35" t="s">
        <v>568</v>
      </c>
      <c r="D81" s="42"/>
      <c r="E81" s="42">
        <v>0</v>
      </c>
      <c r="F81" s="42">
        <f t="shared" si="71"/>
        <v>0</v>
      </c>
      <c r="G81" s="42">
        <v>0</v>
      </c>
      <c r="H81" s="42">
        <v>0</v>
      </c>
      <c r="I81" s="1019"/>
      <c r="L81" s="993"/>
      <c r="M81" s="993">
        <f t="shared" si="76"/>
        <v>0</v>
      </c>
      <c r="N81" s="993">
        <f t="shared" si="76"/>
        <v>0</v>
      </c>
      <c r="O81" s="993"/>
      <c r="P81" s="993"/>
      <c r="Q81" s="993"/>
      <c r="R81" s="993"/>
      <c r="S81" s="993"/>
      <c r="T81" s="993"/>
      <c r="U81" s="993"/>
      <c r="V81" s="993"/>
      <c r="W81" s="993"/>
      <c r="X81" s="993"/>
      <c r="Y81" s="993"/>
      <c r="Z81" s="993"/>
    </row>
    <row r="82" spans="1:26" s="30" customFormat="1" ht="13.8" thickBot="1" x14ac:dyDescent="0.3">
      <c r="A82" s="49" t="s">
        <v>528</v>
      </c>
      <c r="B82" s="140" t="s">
        <v>360</v>
      </c>
      <c r="C82" s="38" t="s">
        <v>569</v>
      </c>
      <c r="D82" s="42"/>
      <c r="E82" s="42">
        <v>0</v>
      </c>
      <c r="F82" s="42">
        <f t="shared" si="71"/>
        <v>0</v>
      </c>
      <c r="G82" s="42">
        <v>0</v>
      </c>
      <c r="H82" s="42">
        <v>0</v>
      </c>
      <c r="I82" s="1019"/>
      <c r="L82" s="993"/>
      <c r="M82" s="993">
        <f t="shared" si="76"/>
        <v>0</v>
      </c>
      <c r="N82" s="993">
        <f t="shared" si="76"/>
        <v>0</v>
      </c>
      <c r="O82" s="993"/>
      <c r="P82" s="993"/>
      <c r="Q82" s="993"/>
      <c r="R82" s="993"/>
      <c r="S82" s="993"/>
      <c r="T82" s="993"/>
      <c r="U82" s="993"/>
      <c r="V82" s="993"/>
      <c r="W82" s="993"/>
      <c r="X82" s="993"/>
      <c r="Y82" s="993"/>
      <c r="Z82" s="993"/>
    </row>
    <row r="83" spans="1:26" s="30" customFormat="1" ht="13.5" customHeight="1" thickBot="1" x14ac:dyDescent="0.3">
      <c r="A83" s="45" t="s">
        <v>117</v>
      </c>
      <c r="B83" s="139" t="s">
        <v>361</v>
      </c>
      <c r="C83" s="39" t="s">
        <v>118</v>
      </c>
      <c r="D83" s="50"/>
      <c r="E83" s="50">
        <v>0</v>
      </c>
      <c r="F83" s="50">
        <f t="shared" si="71"/>
        <v>0</v>
      </c>
      <c r="G83" s="50">
        <v>0</v>
      </c>
      <c r="H83" s="50"/>
      <c r="I83" s="1021"/>
      <c r="L83" s="996"/>
      <c r="M83" s="996"/>
      <c r="N83" s="996"/>
      <c r="O83" s="996"/>
      <c r="P83" s="996"/>
      <c r="Q83" s="996"/>
      <c r="R83" s="996"/>
      <c r="S83" s="996"/>
      <c r="T83" s="996"/>
      <c r="U83" s="996"/>
      <c r="V83" s="996"/>
      <c r="W83" s="996"/>
      <c r="X83" s="996"/>
      <c r="Y83" s="996"/>
      <c r="Z83" s="996"/>
    </row>
    <row r="84" spans="1:26" s="30" customFormat="1" ht="13.5" customHeight="1" thickBot="1" x14ac:dyDescent="0.3">
      <c r="A84" s="348" t="s">
        <v>180</v>
      </c>
      <c r="B84" s="139"/>
      <c r="C84" s="39" t="s">
        <v>591</v>
      </c>
      <c r="D84" s="50"/>
      <c r="E84" s="50">
        <v>0</v>
      </c>
      <c r="F84" s="50">
        <f t="shared" si="71"/>
        <v>0</v>
      </c>
      <c r="G84" s="50">
        <v>0</v>
      </c>
      <c r="H84" s="50"/>
      <c r="I84" s="1021"/>
      <c r="L84" s="996"/>
      <c r="M84" s="996"/>
      <c r="N84" s="996"/>
      <c r="O84" s="996"/>
      <c r="P84" s="996"/>
      <c r="Q84" s="996"/>
      <c r="R84" s="996"/>
      <c r="S84" s="996"/>
      <c r="T84" s="996"/>
      <c r="U84" s="996"/>
      <c r="V84" s="996"/>
      <c r="W84" s="996"/>
      <c r="X84" s="996"/>
      <c r="Y84" s="996"/>
      <c r="Z84" s="996"/>
    </row>
    <row r="85" spans="1:26" s="30" customFormat="1" ht="15.75" customHeight="1" thickBot="1" x14ac:dyDescent="0.3">
      <c r="A85" s="348" t="s">
        <v>183</v>
      </c>
      <c r="B85" s="139" t="s">
        <v>341</v>
      </c>
      <c r="C85" s="51" t="s">
        <v>120</v>
      </c>
      <c r="D85" s="18">
        <f>+D62+D66+D71+D74+D78+D83</f>
        <v>1471015811.9999998</v>
      </c>
      <c r="E85" s="18">
        <f t="shared" ref="E85:G85" si="77">+E62+E66+E71+E74+E78+E83</f>
        <v>1654015812</v>
      </c>
      <c r="F85" s="18">
        <f t="shared" si="77"/>
        <v>0</v>
      </c>
      <c r="G85" s="18">
        <f t="shared" si="77"/>
        <v>1654015812</v>
      </c>
      <c r="H85" s="18">
        <v>1471015812</v>
      </c>
      <c r="I85" s="1015">
        <f t="shared" si="65"/>
        <v>88.936018708387053</v>
      </c>
      <c r="L85" s="990">
        <f t="shared" ref="L85:Z85" si="78">+L62+L66+L71+L74+L78+L83</f>
        <v>1471015811.9999998</v>
      </c>
      <c r="M85" s="990">
        <f t="shared" si="78"/>
        <v>0</v>
      </c>
      <c r="N85" s="990">
        <f t="shared" si="78"/>
        <v>1471015812</v>
      </c>
      <c r="O85" s="990">
        <f t="shared" si="78"/>
        <v>0</v>
      </c>
      <c r="P85" s="990">
        <f t="shared" si="78"/>
        <v>0</v>
      </c>
      <c r="Q85" s="990">
        <f t="shared" si="78"/>
        <v>1470672613</v>
      </c>
      <c r="R85" s="990">
        <f t="shared" si="78"/>
        <v>0</v>
      </c>
      <c r="S85" s="990">
        <f t="shared" si="78"/>
        <v>0</v>
      </c>
      <c r="T85" s="990">
        <f t="shared" si="78"/>
        <v>0</v>
      </c>
      <c r="U85" s="990">
        <f t="shared" si="78"/>
        <v>0</v>
      </c>
      <c r="V85" s="990">
        <f t="shared" si="78"/>
        <v>0</v>
      </c>
      <c r="W85" s="990">
        <f t="shared" si="78"/>
        <v>343199</v>
      </c>
      <c r="X85" s="990">
        <f t="shared" si="78"/>
        <v>0</v>
      </c>
      <c r="Y85" s="990">
        <f t="shared" si="78"/>
        <v>0</v>
      </c>
      <c r="Z85" s="990">
        <f t="shared" si="78"/>
        <v>0</v>
      </c>
    </row>
    <row r="86" spans="1:26" s="30" customFormat="1" ht="16.5" customHeight="1" thickBot="1" x14ac:dyDescent="0.3">
      <c r="A86" s="348" t="s">
        <v>186</v>
      </c>
      <c r="B86" s="143"/>
      <c r="C86" s="52" t="s">
        <v>122</v>
      </c>
      <c r="D86" s="18">
        <f>+D61+D85</f>
        <v>3888535914</v>
      </c>
      <c r="E86" s="18">
        <f t="shared" ref="E86:G86" si="79">+E61+E85</f>
        <v>4134099492</v>
      </c>
      <c r="F86" s="18">
        <f t="shared" si="79"/>
        <v>2204477</v>
      </c>
      <c r="G86" s="18">
        <f t="shared" si="79"/>
        <v>4136303969</v>
      </c>
      <c r="H86" s="18">
        <v>2565772140</v>
      </c>
      <c r="I86" s="1015">
        <f t="shared" si="65"/>
        <v>62.030550927336833</v>
      </c>
      <c r="L86" s="990">
        <f t="shared" ref="L86:Z86" si="80">+L61+L85</f>
        <v>3888535914</v>
      </c>
      <c r="M86" s="990">
        <f t="shared" si="80"/>
        <v>0</v>
      </c>
      <c r="N86" s="990">
        <f t="shared" si="80"/>
        <v>2565772140</v>
      </c>
      <c r="O86" s="990">
        <f t="shared" si="80"/>
        <v>0</v>
      </c>
      <c r="P86" s="990">
        <f t="shared" si="80"/>
        <v>0</v>
      </c>
      <c r="Q86" s="990">
        <f t="shared" si="80"/>
        <v>2549265443</v>
      </c>
      <c r="R86" s="990">
        <f t="shared" si="80"/>
        <v>0</v>
      </c>
      <c r="S86" s="990">
        <f t="shared" si="80"/>
        <v>0</v>
      </c>
      <c r="T86" s="990">
        <f t="shared" si="80"/>
        <v>0</v>
      </c>
      <c r="U86" s="990">
        <f t="shared" si="80"/>
        <v>0</v>
      </c>
      <c r="V86" s="990">
        <f t="shared" si="80"/>
        <v>0</v>
      </c>
      <c r="W86" s="990">
        <f t="shared" si="80"/>
        <v>2551275</v>
      </c>
      <c r="X86" s="990">
        <f t="shared" si="80"/>
        <v>0</v>
      </c>
      <c r="Y86" s="990">
        <f t="shared" si="80"/>
        <v>0</v>
      </c>
      <c r="Z86" s="990">
        <f t="shared" si="80"/>
        <v>13955422</v>
      </c>
    </row>
    <row r="87" spans="1:26" s="30" customFormat="1" x14ac:dyDescent="0.25">
      <c r="A87" s="75"/>
      <c r="B87" s="53"/>
      <c r="C87" s="76"/>
      <c r="D87" s="77"/>
      <c r="E87" s="77"/>
      <c r="F87" s="77"/>
      <c r="G87" s="77"/>
      <c r="H87" s="77"/>
      <c r="I87" s="77"/>
      <c r="L87" s="997"/>
      <c r="M87" s="997"/>
      <c r="N87" s="997"/>
      <c r="O87" s="997"/>
      <c r="P87" s="997"/>
      <c r="Q87" s="997"/>
      <c r="R87" s="997"/>
      <c r="S87" s="997"/>
      <c r="T87" s="997"/>
      <c r="U87" s="997"/>
      <c r="V87" s="997"/>
      <c r="W87" s="997"/>
      <c r="X87" s="997"/>
      <c r="Y87" s="997"/>
      <c r="Z87" s="997"/>
    </row>
    <row r="88" spans="1:26" ht="16.5" customHeight="1" x14ac:dyDescent="0.3">
      <c r="A88" s="1043" t="s">
        <v>123</v>
      </c>
      <c r="B88" s="1043"/>
      <c r="C88" s="1043"/>
      <c r="D88" s="1043"/>
      <c r="E88" s="372"/>
      <c r="F88" s="372"/>
      <c r="G88" s="19"/>
      <c r="H88" s="19"/>
      <c r="I88" s="19"/>
      <c r="L88" s="983"/>
      <c r="M88" s="983"/>
      <c r="N88" s="983"/>
      <c r="O88" s="983"/>
      <c r="P88" s="983"/>
      <c r="Q88" s="983"/>
      <c r="R88" s="983"/>
      <c r="S88" s="983"/>
      <c r="T88" s="983"/>
      <c r="U88" s="983"/>
      <c r="V88" s="983"/>
      <c r="W88" s="983"/>
      <c r="X88" s="983"/>
      <c r="Y88" s="983"/>
      <c r="Z88" s="983"/>
    </row>
    <row r="89" spans="1:26" ht="16.5" customHeight="1" thickBot="1" x14ac:dyDescent="0.35">
      <c r="A89" s="1044" t="s">
        <v>124</v>
      </c>
      <c r="B89" s="1044"/>
      <c r="C89" s="1044"/>
      <c r="D89" s="20"/>
      <c r="E89" s="20"/>
      <c r="F89" s="20"/>
      <c r="G89" s="20"/>
      <c r="H89" s="20"/>
      <c r="I89" s="20"/>
      <c r="L89" s="984" t="s">
        <v>595</v>
      </c>
      <c r="M89" s="984"/>
      <c r="N89" s="984"/>
      <c r="O89" s="984" t="s">
        <v>595</v>
      </c>
      <c r="P89" s="984"/>
      <c r="Q89" s="984"/>
      <c r="R89" s="984" t="s">
        <v>595</v>
      </c>
      <c r="S89" s="984"/>
      <c r="T89" s="984"/>
      <c r="U89" s="984" t="s">
        <v>595</v>
      </c>
      <c r="V89" s="984"/>
      <c r="W89" s="984"/>
      <c r="X89" s="984" t="s">
        <v>595</v>
      </c>
      <c r="Y89" s="984"/>
      <c r="Z89" s="984"/>
    </row>
    <row r="90" spans="1:26" ht="57.6" thickBot="1" x14ac:dyDescent="0.35">
      <c r="A90" s="21" t="s">
        <v>4</v>
      </c>
      <c r="B90" s="132" t="s">
        <v>266</v>
      </c>
      <c r="C90" s="22" t="s">
        <v>125</v>
      </c>
      <c r="D90" s="371" t="s">
        <v>625</v>
      </c>
      <c r="E90" s="23" t="s">
        <v>1254</v>
      </c>
      <c r="F90" s="371" t="s">
        <v>652</v>
      </c>
      <c r="G90" s="23" t="s">
        <v>653</v>
      </c>
      <c r="H90" s="23" t="s">
        <v>1585</v>
      </c>
      <c r="I90" s="23" t="s">
        <v>1626</v>
      </c>
      <c r="L90" s="985" t="s">
        <v>249</v>
      </c>
      <c r="M90" s="985" t="s">
        <v>653</v>
      </c>
      <c r="N90" s="985" t="s">
        <v>1585</v>
      </c>
      <c r="O90" s="985" t="s">
        <v>1627</v>
      </c>
      <c r="P90" s="985" t="s">
        <v>653</v>
      </c>
      <c r="Q90" s="985" t="s">
        <v>1585</v>
      </c>
      <c r="R90" s="985" t="s">
        <v>1628</v>
      </c>
      <c r="S90" s="985" t="s">
        <v>653</v>
      </c>
      <c r="T90" s="985" t="s">
        <v>1585</v>
      </c>
      <c r="U90" s="985" t="s">
        <v>1267</v>
      </c>
      <c r="V90" s="985" t="s">
        <v>653</v>
      </c>
      <c r="W90" s="985" t="s">
        <v>1585</v>
      </c>
      <c r="X90" s="985" t="s">
        <v>1629</v>
      </c>
      <c r="Y90" s="985" t="s">
        <v>653</v>
      </c>
      <c r="Z90" s="985" t="s">
        <v>1585</v>
      </c>
    </row>
    <row r="91" spans="1:26" s="27" customFormat="1" ht="12" customHeight="1" thickBot="1" x14ac:dyDescent="0.25">
      <c r="A91" s="14">
        <v>1</v>
      </c>
      <c r="B91" s="14">
        <v>2</v>
      </c>
      <c r="C91" s="54">
        <v>2</v>
      </c>
      <c r="D91" s="55">
        <v>3</v>
      </c>
      <c r="E91" s="55">
        <v>3</v>
      </c>
      <c r="F91" s="55">
        <v>3</v>
      </c>
      <c r="G91" s="55">
        <v>3</v>
      </c>
      <c r="H91" s="55">
        <v>6</v>
      </c>
      <c r="I91" s="55">
        <v>6</v>
      </c>
      <c r="L91" s="998">
        <v>3</v>
      </c>
      <c r="M91" s="998">
        <v>3</v>
      </c>
      <c r="N91" s="998">
        <v>3</v>
      </c>
      <c r="O91" s="998">
        <v>3</v>
      </c>
      <c r="P91" s="998">
        <v>3</v>
      </c>
      <c r="Q91" s="998">
        <v>3</v>
      </c>
      <c r="R91" s="998">
        <v>3</v>
      </c>
      <c r="S91" s="998">
        <v>3</v>
      </c>
      <c r="T91" s="998">
        <v>3</v>
      </c>
      <c r="U91" s="998">
        <v>3</v>
      </c>
      <c r="V91" s="998">
        <v>3</v>
      </c>
      <c r="W91" s="998">
        <v>3</v>
      </c>
      <c r="X91" s="998">
        <v>3</v>
      </c>
      <c r="Y91" s="998">
        <v>3</v>
      </c>
      <c r="Z91" s="998">
        <v>3</v>
      </c>
    </row>
    <row r="92" spans="1:26" ht="12" customHeight="1" thickBot="1" x14ac:dyDescent="0.35">
      <c r="A92" s="56" t="s">
        <v>6</v>
      </c>
      <c r="B92" s="144"/>
      <c r="C92" s="57" t="s">
        <v>126</v>
      </c>
      <c r="D92" s="58">
        <f>SUM(D93:D97)</f>
        <v>558879199</v>
      </c>
      <c r="E92" s="58">
        <f t="shared" ref="E92:G92" si="81">SUM(E93:E97)</f>
        <v>587038854</v>
      </c>
      <c r="F92" s="58">
        <f t="shared" si="81"/>
        <v>15772658</v>
      </c>
      <c r="G92" s="58">
        <f t="shared" si="81"/>
        <v>602811512</v>
      </c>
      <c r="H92" s="58">
        <v>494083567</v>
      </c>
      <c r="I92" s="1022">
        <f t="shared" ref="I92:I135" si="82">H92/G92*100</f>
        <v>81.963193662432914</v>
      </c>
      <c r="L92" s="999">
        <f>SUM(L93:L97)</f>
        <v>558879199</v>
      </c>
      <c r="M92" s="999">
        <f t="shared" ref="M92:N92" si="83">SUM(M93:M97)</f>
        <v>0</v>
      </c>
      <c r="N92" s="999">
        <f t="shared" si="83"/>
        <v>494083567</v>
      </c>
      <c r="O92" s="999">
        <f>SUM(O93:O97)</f>
        <v>0</v>
      </c>
      <c r="P92" s="999">
        <f t="shared" ref="P92:Q92" si="84">SUM(P93:P97)</f>
        <v>0</v>
      </c>
      <c r="Q92" s="999">
        <f t="shared" si="84"/>
        <v>469497222</v>
      </c>
      <c r="R92" s="999">
        <f>SUM(R93:R97)</f>
        <v>0</v>
      </c>
      <c r="S92" s="999">
        <f t="shared" ref="S92:T92" si="85">SUM(S93:S97)</f>
        <v>0</v>
      </c>
      <c r="T92" s="999">
        <f t="shared" si="85"/>
        <v>0</v>
      </c>
      <c r="U92" s="999">
        <f>SUM(U93:U97)</f>
        <v>0</v>
      </c>
      <c r="V92" s="999">
        <f t="shared" ref="V92:W92" si="86">SUM(V93:V97)</f>
        <v>0</v>
      </c>
      <c r="W92" s="999">
        <f t="shared" si="86"/>
        <v>14424144</v>
      </c>
      <c r="X92" s="999">
        <f>SUM(X93:X97)</f>
        <v>0</v>
      </c>
      <c r="Y92" s="999">
        <f t="shared" ref="Y92:Z92" si="87">SUM(Y93:Y97)</f>
        <v>0</v>
      </c>
      <c r="Z92" s="999">
        <f t="shared" si="87"/>
        <v>10162201</v>
      </c>
    </row>
    <row r="93" spans="1:26" ht="12" customHeight="1" x14ac:dyDescent="0.3">
      <c r="A93" s="59" t="s">
        <v>8</v>
      </c>
      <c r="B93" s="145" t="s">
        <v>267</v>
      </c>
      <c r="C93" s="60" t="s">
        <v>127</v>
      </c>
      <c r="D93" s="61">
        <v>34501000</v>
      </c>
      <c r="E93" s="61">
        <v>40882907</v>
      </c>
      <c r="F93" s="61">
        <f t="shared" ref="F93:F133" si="88">G93-E93</f>
        <v>6563739</v>
      </c>
      <c r="G93" s="61">
        <v>47446646</v>
      </c>
      <c r="H93" s="61">
        <v>45442452</v>
      </c>
      <c r="I93" s="1023">
        <f t="shared" si="82"/>
        <v>95.775899523013706</v>
      </c>
      <c r="L93" s="1000">
        <v>34501000</v>
      </c>
      <c r="M93" s="1000">
        <f>SUM(P93,S93,V93,Y93)</f>
        <v>0</v>
      </c>
      <c r="N93" s="1000">
        <f>SUM(Q93,T93,W93,Z93)</f>
        <v>45442452</v>
      </c>
      <c r="O93" s="1000"/>
      <c r="P93" s="1000"/>
      <c r="Q93" s="1000">
        <v>34287678</v>
      </c>
      <c r="R93" s="1000"/>
      <c r="S93" s="1000"/>
      <c r="T93" s="1000"/>
      <c r="U93" s="1000"/>
      <c r="V93" s="1000"/>
      <c r="W93" s="1000">
        <v>9053623</v>
      </c>
      <c r="X93" s="1000"/>
      <c r="Y93" s="1000"/>
      <c r="Z93" s="1000">
        <v>2101151</v>
      </c>
    </row>
    <row r="94" spans="1:26" ht="12" customHeight="1" x14ac:dyDescent="0.3">
      <c r="A94" s="34" t="s">
        <v>10</v>
      </c>
      <c r="B94" s="141" t="s">
        <v>268</v>
      </c>
      <c r="C94" s="4" t="s">
        <v>128</v>
      </c>
      <c r="D94" s="36">
        <v>7023000</v>
      </c>
      <c r="E94" s="36">
        <v>7877192</v>
      </c>
      <c r="F94" s="36">
        <f t="shared" si="88"/>
        <v>1023494</v>
      </c>
      <c r="G94" s="36">
        <v>8900686</v>
      </c>
      <c r="H94" s="36">
        <v>8167835</v>
      </c>
      <c r="I94" s="1014">
        <f t="shared" si="82"/>
        <v>91.766353739475818</v>
      </c>
      <c r="L94" s="989">
        <v>7023000</v>
      </c>
      <c r="M94" s="989">
        <f t="shared" ref="M94:N97" si="89">SUM(P94,S94,V94,Y94)</f>
        <v>0</v>
      </c>
      <c r="N94" s="989">
        <f t="shared" si="89"/>
        <v>8167835</v>
      </c>
      <c r="O94" s="989"/>
      <c r="P94" s="989"/>
      <c r="Q94" s="989">
        <v>5954819</v>
      </c>
      <c r="R94" s="989"/>
      <c r="S94" s="989"/>
      <c r="T94" s="989"/>
      <c r="U94" s="989"/>
      <c r="V94" s="989"/>
      <c r="W94" s="989">
        <v>1791762</v>
      </c>
      <c r="X94" s="989"/>
      <c r="Y94" s="989"/>
      <c r="Z94" s="989">
        <v>421254</v>
      </c>
    </row>
    <row r="95" spans="1:26" ht="12" customHeight="1" x14ac:dyDescent="0.3">
      <c r="A95" s="34" t="s">
        <v>12</v>
      </c>
      <c r="B95" s="141" t="s">
        <v>269</v>
      </c>
      <c r="C95" s="4" t="s">
        <v>129</v>
      </c>
      <c r="D95" s="40">
        <v>350040000</v>
      </c>
      <c r="E95" s="40">
        <v>358729211</v>
      </c>
      <c r="F95" s="40">
        <f t="shared" si="88"/>
        <v>7385425</v>
      </c>
      <c r="G95" s="40">
        <v>366114636</v>
      </c>
      <c r="H95" s="40">
        <v>295449121</v>
      </c>
      <c r="I95" s="1017">
        <f t="shared" si="82"/>
        <v>80.698527714690982</v>
      </c>
      <c r="L95" s="992">
        <v>350040000</v>
      </c>
      <c r="M95" s="992">
        <f t="shared" si="89"/>
        <v>0</v>
      </c>
      <c r="N95" s="992">
        <f t="shared" si="89"/>
        <v>295449121</v>
      </c>
      <c r="O95" s="992"/>
      <c r="P95" s="992"/>
      <c r="Q95" s="992">
        <v>284630566</v>
      </c>
      <c r="R95" s="992"/>
      <c r="S95" s="992"/>
      <c r="T95" s="992"/>
      <c r="U95" s="992"/>
      <c r="V95" s="992"/>
      <c r="W95" s="992">
        <v>3178759</v>
      </c>
      <c r="X95" s="992"/>
      <c r="Y95" s="992"/>
      <c r="Z95" s="992">
        <v>7639796</v>
      </c>
    </row>
    <row r="96" spans="1:26" ht="12" customHeight="1" x14ac:dyDescent="0.3">
      <c r="A96" s="34" t="s">
        <v>13</v>
      </c>
      <c r="B96" s="141" t="s">
        <v>270</v>
      </c>
      <c r="C96" s="62" t="s">
        <v>130</v>
      </c>
      <c r="D96" s="40">
        <v>14759000</v>
      </c>
      <c r="E96" s="40">
        <v>14759000</v>
      </c>
      <c r="F96" s="40">
        <f t="shared" si="88"/>
        <v>0</v>
      </c>
      <c r="G96" s="40">
        <v>14759000</v>
      </c>
      <c r="H96" s="40">
        <v>14102895</v>
      </c>
      <c r="I96" s="1017">
        <f t="shared" si="82"/>
        <v>95.554542990717522</v>
      </c>
      <c r="L96" s="992">
        <v>14759000</v>
      </c>
      <c r="M96" s="992">
        <f t="shared" si="89"/>
        <v>0</v>
      </c>
      <c r="N96" s="992">
        <f t="shared" si="89"/>
        <v>14102895</v>
      </c>
      <c r="O96" s="992"/>
      <c r="P96" s="992"/>
      <c r="Q96" s="992">
        <v>14102895</v>
      </c>
      <c r="R96" s="992"/>
      <c r="S96" s="992"/>
      <c r="T96" s="992"/>
      <c r="U96" s="992"/>
      <c r="V96" s="992"/>
      <c r="W96" s="992"/>
      <c r="X96" s="992"/>
      <c r="Y96" s="992"/>
      <c r="Z96" s="992"/>
    </row>
    <row r="97" spans="1:26" ht="12" customHeight="1" thickBot="1" x14ac:dyDescent="0.35">
      <c r="A97" s="34" t="s">
        <v>131</v>
      </c>
      <c r="B97" s="148" t="s">
        <v>271</v>
      </c>
      <c r="C97" s="63" t="s">
        <v>132</v>
      </c>
      <c r="D97" s="40">
        <v>152556199</v>
      </c>
      <c r="E97" s="40">
        <v>164790544</v>
      </c>
      <c r="F97" s="40">
        <f t="shared" si="88"/>
        <v>800000</v>
      </c>
      <c r="G97" s="40">
        <v>165590544</v>
      </c>
      <c r="H97" s="40">
        <v>130921264</v>
      </c>
      <c r="I97" s="1017">
        <f t="shared" si="82"/>
        <v>79.063248925614985</v>
      </c>
      <c r="L97" s="992">
        <v>152556199</v>
      </c>
      <c r="M97" s="992">
        <f t="shared" si="89"/>
        <v>0</v>
      </c>
      <c r="N97" s="992">
        <f>SUM(Q97,T97,W97,Z97)</f>
        <v>130921264</v>
      </c>
      <c r="O97" s="992"/>
      <c r="P97" s="992"/>
      <c r="Q97" s="992">
        <v>130521264</v>
      </c>
      <c r="R97" s="992"/>
      <c r="S97" s="992"/>
      <c r="T97" s="992"/>
      <c r="U97" s="992"/>
      <c r="V97" s="992"/>
      <c r="W97" s="992">
        <v>400000</v>
      </c>
      <c r="X97" s="992"/>
      <c r="Y97" s="992"/>
      <c r="Z97" s="992"/>
    </row>
    <row r="98" spans="1:26" ht="12" customHeight="1" thickBot="1" x14ac:dyDescent="0.35">
      <c r="A98" s="28" t="s">
        <v>17</v>
      </c>
      <c r="B98" s="139" t="s">
        <v>275</v>
      </c>
      <c r="C98" s="8" t="s">
        <v>570</v>
      </c>
      <c r="D98" s="15">
        <f>+D99+D101+D100</f>
        <v>297125715</v>
      </c>
      <c r="E98" s="15">
        <f t="shared" ref="E98:G98" si="90">+E99+E101+E100</f>
        <v>290611468</v>
      </c>
      <c r="F98" s="15">
        <f t="shared" si="90"/>
        <v>-4945784</v>
      </c>
      <c r="G98" s="15">
        <f t="shared" si="90"/>
        <v>285665684</v>
      </c>
      <c r="H98" s="15">
        <v>0</v>
      </c>
      <c r="I98" s="1012">
        <f t="shared" si="82"/>
        <v>0</v>
      </c>
      <c r="L98" s="987">
        <f>+L99+L101+L100</f>
        <v>297125715</v>
      </c>
      <c r="M98" s="987">
        <f t="shared" ref="M98:N98" si="91">+M99+M101+M100</f>
        <v>0</v>
      </c>
      <c r="N98" s="987">
        <f t="shared" si="91"/>
        <v>0</v>
      </c>
      <c r="O98" s="987">
        <f>+O99+O101+O100</f>
        <v>0</v>
      </c>
      <c r="P98" s="987">
        <f t="shared" ref="P98:Q98" si="92">+P99+P101+P100</f>
        <v>0</v>
      </c>
      <c r="Q98" s="987">
        <f t="shared" si="92"/>
        <v>0</v>
      </c>
      <c r="R98" s="987">
        <f>+R99+R101+R100</f>
        <v>0</v>
      </c>
      <c r="S98" s="987">
        <f t="shared" ref="S98:T98" si="93">+S99+S101+S100</f>
        <v>0</v>
      </c>
      <c r="T98" s="987">
        <f t="shared" si="93"/>
        <v>0</v>
      </c>
      <c r="U98" s="987">
        <f>+U99+U101+U100</f>
        <v>0</v>
      </c>
      <c r="V98" s="987">
        <f t="shared" ref="V98:W98" si="94">+V99+V101+V100</f>
        <v>0</v>
      </c>
      <c r="W98" s="987">
        <f t="shared" si="94"/>
        <v>0</v>
      </c>
      <c r="X98" s="987">
        <f>+X99+X101+X100</f>
        <v>0</v>
      </c>
      <c r="Y98" s="987">
        <f t="shared" ref="Y98:Z98" si="95">+Y99+Y101+Y100</f>
        <v>0</v>
      </c>
      <c r="Z98" s="987">
        <f t="shared" si="95"/>
        <v>0</v>
      </c>
    </row>
    <row r="99" spans="1:26" ht="12" customHeight="1" x14ac:dyDescent="0.3">
      <c r="A99" s="31" t="s">
        <v>362</v>
      </c>
      <c r="B99" s="140" t="s">
        <v>275</v>
      </c>
      <c r="C99" s="6" t="s">
        <v>138</v>
      </c>
      <c r="D99" s="33"/>
      <c r="E99" s="33">
        <v>0</v>
      </c>
      <c r="F99" s="33">
        <f t="shared" si="88"/>
        <v>0</v>
      </c>
      <c r="G99" s="33">
        <v>0</v>
      </c>
      <c r="H99" s="33">
        <v>0</v>
      </c>
      <c r="I99" s="1013"/>
      <c r="L99" s="988"/>
      <c r="M99" s="988">
        <f t="shared" ref="M99:N101" si="96">SUM(P99,S99,V99,Y99)</f>
        <v>0</v>
      </c>
      <c r="N99" s="988">
        <f t="shared" si="96"/>
        <v>0</v>
      </c>
      <c r="O99" s="988"/>
      <c r="P99" s="988">
        <v>0</v>
      </c>
      <c r="Q99" s="988">
        <v>0</v>
      </c>
      <c r="R99" s="988"/>
      <c r="S99" s="988">
        <v>0</v>
      </c>
      <c r="T99" s="988">
        <v>0</v>
      </c>
      <c r="U99" s="988"/>
      <c r="V99" s="988">
        <v>0</v>
      </c>
      <c r="W99" s="988">
        <v>0</v>
      </c>
      <c r="X99" s="988"/>
      <c r="Y99" s="988">
        <v>0</v>
      </c>
      <c r="Z99" s="988">
        <v>0</v>
      </c>
    </row>
    <row r="100" spans="1:26" ht="12" customHeight="1" x14ac:dyDescent="0.3">
      <c r="A100" s="31" t="s">
        <v>363</v>
      </c>
      <c r="B100" s="146" t="s">
        <v>275</v>
      </c>
      <c r="C100" s="151" t="s">
        <v>532</v>
      </c>
      <c r="D100" s="137">
        <v>289125715</v>
      </c>
      <c r="E100" s="137">
        <v>282611468</v>
      </c>
      <c r="F100" s="137">
        <f t="shared" si="88"/>
        <v>-4945784</v>
      </c>
      <c r="G100" s="137">
        <v>277665684</v>
      </c>
      <c r="H100" s="137">
        <v>0</v>
      </c>
      <c r="I100" s="1024">
        <f t="shared" si="82"/>
        <v>0</v>
      </c>
      <c r="L100" s="1001">
        <v>289125715</v>
      </c>
      <c r="M100" s="1001">
        <f t="shared" si="96"/>
        <v>0</v>
      </c>
      <c r="N100" s="1001">
        <f t="shared" si="96"/>
        <v>0</v>
      </c>
      <c r="O100" s="1001"/>
      <c r="P100" s="1001"/>
      <c r="Q100" s="1001"/>
      <c r="R100" s="1001"/>
      <c r="S100" s="1001"/>
      <c r="T100" s="1001"/>
      <c r="U100" s="1001"/>
      <c r="V100" s="1001">
        <v>0</v>
      </c>
      <c r="W100" s="1001">
        <v>0</v>
      </c>
      <c r="X100" s="1001"/>
      <c r="Y100" s="1001">
        <v>0</v>
      </c>
      <c r="Z100" s="1001">
        <v>0</v>
      </c>
    </row>
    <row r="101" spans="1:26" ht="12" customHeight="1" thickBot="1" x14ac:dyDescent="0.35">
      <c r="A101" s="31" t="s">
        <v>364</v>
      </c>
      <c r="B101" s="142" t="s">
        <v>275</v>
      </c>
      <c r="C101" s="66" t="s">
        <v>531</v>
      </c>
      <c r="D101" s="40">
        <v>8000000</v>
      </c>
      <c r="E101" s="40">
        <v>8000000</v>
      </c>
      <c r="F101" s="40">
        <f t="shared" si="88"/>
        <v>0</v>
      </c>
      <c r="G101" s="40">
        <v>8000000</v>
      </c>
      <c r="H101" s="40">
        <v>0</v>
      </c>
      <c r="I101" s="1017">
        <f t="shared" si="82"/>
        <v>0</v>
      </c>
      <c r="L101" s="992">
        <v>8000000</v>
      </c>
      <c r="M101" s="992">
        <f t="shared" si="96"/>
        <v>0</v>
      </c>
      <c r="N101" s="992">
        <f t="shared" si="96"/>
        <v>0</v>
      </c>
      <c r="O101" s="992"/>
      <c r="P101" s="992"/>
      <c r="Q101" s="992"/>
      <c r="R101" s="992"/>
      <c r="S101" s="992"/>
      <c r="T101" s="992"/>
      <c r="U101" s="992"/>
      <c r="V101" s="992"/>
      <c r="W101" s="992">
        <v>0</v>
      </c>
      <c r="X101" s="992"/>
      <c r="Y101" s="992"/>
      <c r="Z101" s="992">
        <v>0</v>
      </c>
    </row>
    <row r="102" spans="1:26" ht="12" customHeight="1" thickBot="1" x14ac:dyDescent="0.35">
      <c r="A102" s="28" t="s">
        <v>29</v>
      </c>
      <c r="B102" s="139"/>
      <c r="C102" s="65" t="s">
        <v>573</v>
      </c>
      <c r="D102" s="15">
        <f>+D103+D105+D107</f>
        <v>3021886000</v>
      </c>
      <c r="E102" s="15">
        <f t="shared" ref="E102:G102" si="97">+E103+E105+E107</f>
        <v>3245804170</v>
      </c>
      <c r="F102" s="15">
        <f t="shared" si="97"/>
        <v>-8622397</v>
      </c>
      <c r="G102" s="15">
        <f t="shared" si="97"/>
        <v>3237181773</v>
      </c>
      <c r="H102" s="15">
        <v>1372358832</v>
      </c>
      <c r="I102" s="1012">
        <f t="shared" si="82"/>
        <v>42.393629033941806</v>
      </c>
      <c r="L102" s="987">
        <f>+L103+L105+L107</f>
        <v>3021886000</v>
      </c>
      <c r="M102" s="987">
        <f t="shared" ref="M102:N102" si="98">+M103+M105+M107</f>
        <v>0</v>
      </c>
      <c r="N102" s="987">
        <f t="shared" si="98"/>
        <v>1372358832</v>
      </c>
      <c r="O102" s="987">
        <f>+O103+O105+O107</f>
        <v>0</v>
      </c>
      <c r="P102" s="987">
        <f t="shared" ref="P102:Q102" si="99">+P103+P105+P107</f>
        <v>0</v>
      </c>
      <c r="Q102" s="987">
        <f t="shared" si="99"/>
        <v>1371870317</v>
      </c>
      <c r="R102" s="987">
        <f>+R103+R105+R107</f>
        <v>0</v>
      </c>
      <c r="S102" s="987">
        <f t="shared" ref="S102:T102" si="100">+S103+S105+S107</f>
        <v>0</v>
      </c>
      <c r="T102" s="987">
        <f t="shared" si="100"/>
        <v>0</v>
      </c>
      <c r="U102" s="987">
        <f>+U103+U105+U107</f>
        <v>0</v>
      </c>
      <c r="V102" s="987">
        <f t="shared" ref="V102:W102" si="101">+V103+V105+V107</f>
        <v>0</v>
      </c>
      <c r="W102" s="987">
        <f t="shared" si="101"/>
        <v>148715</v>
      </c>
      <c r="X102" s="987">
        <f>+X103+X105+X107</f>
        <v>0</v>
      </c>
      <c r="Y102" s="987">
        <f t="shared" ref="Y102:Z102" si="102">+Y103+Y105+Y107</f>
        <v>0</v>
      </c>
      <c r="Z102" s="987">
        <f t="shared" si="102"/>
        <v>339800</v>
      </c>
    </row>
    <row r="103" spans="1:26" ht="12" customHeight="1" x14ac:dyDescent="0.3">
      <c r="A103" s="31" t="s">
        <v>539</v>
      </c>
      <c r="B103" s="140" t="s">
        <v>272</v>
      </c>
      <c r="C103" s="4" t="s">
        <v>133</v>
      </c>
      <c r="D103" s="33">
        <v>2020677000</v>
      </c>
      <c r="E103" s="33">
        <v>2313454251</v>
      </c>
      <c r="F103" s="33">
        <f t="shared" si="88"/>
        <v>-354670</v>
      </c>
      <c r="G103" s="33">
        <v>2313099581</v>
      </c>
      <c r="H103" s="33">
        <v>482832775</v>
      </c>
      <c r="I103" s="1013">
        <f t="shared" si="82"/>
        <v>20.873843001227886</v>
      </c>
      <c r="L103" s="988">
        <v>2020677000</v>
      </c>
      <c r="M103" s="988">
        <f t="shared" ref="M103:N107" si="103">SUM(P103,S103,V103,Y103)</f>
        <v>0</v>
      </c>
      <c r="N103" s="988">
        <f t="shared" si="103"/>
        <v>482832775</v>
      </c>
      <c r="O103" s="988"/>
      <c r="P103" s="988"/>
      <c r="Q103" s="988">
        <v>482344260</v>
      </c>
      <c r="R103" s="988"/>
      <c r="S103" s="988"/>
      <c r="T103" s="988"/>
      <c r="U103" s="988"/>
      <c r="V103" s="988"/>
      <c r="W103" s="988">
        <v>148715</v>
      </c>
      <c r="X103" s="988"/>
      <c r="Y103" s="988">
        <v>0</v>
      </c>
      <c r="Z103" s="988">
        <v>339800</v>
      </c>
    </row>
    <row r="104" spans="1:26" ht="12" customHeight="1" x14ac:dyDescent="0.3">
      <c r="A104" s="31" t="s">
        <v>540</v>
      </c>
      <c r="B104" s="149" t="s">
        <v>272</v>
      </c>
      <c r="C104" s="66" t="s">
        <v>134</v>
      </c>
      <c r="D104" s="33">
        <v>1993262000</v>
      </c>
      <c r="E104" s="33">
        <v>1993262000</v>
      </c>
      <c r="F104" s="33">
        <f t="shared" si="88"/>
        <v>0</v>
      </c>
      <c r="G104" s="33">
        <v>1993262000</v>
      </c>
      <c r="H104" s="33">
        <v>0</v>
      </c>
      <c r="I104" s="1013">
        <f t="shared" si="82"/>
        <v>0</v>
      </c>
      <c r="L104" s="988">
        <v>1993262000</v>
      </c>
      <c r="M104" s="988">
        <f t="shared" si="103"/>
        <v>0</v>
      </c>
      <c r="N104" s="988">
        <f t="shared" si="103"/>
        <v>0</v>
      </c>
      <c r="O104" s="988"/>
      <c r="P104" s="988"/>
      <c r="Q104" s="988"/>
      <c r="R104" s="988"/>
      <c r="S104" s="988"/>
      <c r="T104" s="988"/>
      <c r="U104" s="988"/>
      <c r="V104" s="988"/>
      <c r="W104" s="988"/>
      <c r="X104" s="988"/>
      <c r="Y104" s="988"/>
      <c r="Z104" s="988"/>
    </row>
    <row r="105" spans="1:26" ht="12" customHeight="1" x14ac:dyDescent="0.3">
      <c r="A105" s="31" t="s">
        <v>541</v>
      </c>
      <c r="B105" s="149" t="s">
        <v>273</v>
      </c>
      <c r="C105" s="66" t="s">
        <v>135</v>
      </c>
      <c r="D105" s="36">
        <v>997209000</v>
      </c>
      <c r="E105" s="36">
        <v>928349919</v>
      </c>
      <c r="F105" s="36">
        <f t="shared" si="88"/>
        <v>-8267727</v>
      </c>
      <c r="G105" s="36">
        <v>920082192</v>
      </c>
      <c r="H105" s="36">
        <v>886326057</v>
      </c>
      <c r="I105" s="1014">
        <f t="shared" si="82"/>
        <v>96.331182660255209</v>
      </c>
      <c r="L105" s="989">
        <v>997209000</v>
      </c>
      <c r="M105" s="989">
        <f t="shared" si="103"/>
        <v>0</v>
      </c>
      <c r="N105" s="989">
        <f t="shared" si="103"/>
        <v>886326057</v>
      </c>
      <c r="O105" s="989"/>
      <c r="P105" s="989"/>
      <c r="Q105" s="989">
        <v>886326057</v>
      </c>
      <c r="R105" s="989"/>
      <c r="S105" s="989"/>
      <c r="T105" s="989"/>
      <c r="U105" s="989"/>
      <c r="V105" s="989"/>
      <c r="W105" s="989"/>
      <c r="X105" s="989"/>
      <c r="Y105" s="989"/>
      <c r="Z105" s="989"/>
    </row>
    <row r="106" spans="1:26" ht="12" customHeight="1" x14ac:dyDescent="0.3">
      <c r="A106" s="31" t="s">
        <v>571</v>
      </c>
      <c r="B106" s="149" t="s">
        <v>273</v>
      </c>
      <c r="C106" s="66" t="s">
        <v>136</v>
      </c>
      <c r="D106" s="16">
        <v>719852000</v>
      </c>
      <c r="E106" s="16">
        <v>719852000</v>
      </c>
      <c r="F106" s="16">
        <f t="shared" si="88"/>
        <v>0</v>
      </c>
      <c r="G106" s="16">
        <v>719852000</v>
      </c>
      <c r="H106" s="16">
        <v>0</v>
      </c>
      <c r="I106" s="1025">
        <f t="shared" si="82"/>
        <v>0</v>
      </c>
      <c r="L106" s="1002">
        <v>719852000</v>
      </c>
      <c r="M106" s="1002">
        <f t="shared" si="103"/>
        <v>0</v>
      </c>
      <c r="N106" s="1002">
        <f t="shared" si="103"/>
        <v>0</v>
      </c>
      <c r="O106" s="1002"/>
      <c r="P106" s="1002"/>
      <c r="Q106" s="1002"/>
      <c r="R106" s="1002"/>
      <c r="S106" s="1002"/>
      <c r="T106" s="1002"/>
      <c r="U106" s="1002"/>
      <c r="V106" s="1002"/>
      <c r="W106" s="1002"/>
      <c r="X106" s="1002"/>
      <c r="Y106" s="1002"/>
      <c r="Z106" s="1002"/>
    </row>
    <row r="107" spans="1:26" ht="12" customHeight="1" thickBot="1" x14ac:dyDescent="0.35">
      <c r="A107" s="31" t="s">
        <v>572</v>
      </c>
      <c r="B107" s="146" t="s">
        <v>274</v>
      </c>
      <c r="C107" s="67" t="s">
        <v>137</v>
      </c>
      <c r="D107" s="16">
        <v>4000000</v>
      </c>
      <c r="E107" s="16">
        <v>4000000</v>
      </c>
      <c r="F107" s="16">
        <f t="shared" si="88"/>
        <v>0</v>
      </c>
      <c r="G107" s="16">
        <v>4000000</v>
      </c>
      <c r="H107" s="16">
        <v>3200000</v>
      </c>
      <c r="I107" s="1025">
        <f t="shared" si="82"/>
        <v>80</v>
      </c>
      <c r="L107" s="1002">
        <v>4000000</v>
      </c>
      <c r="M107" s="1002">
        <f t="shared" si="103"/>
        <v>0</v>
      </c>
      <c r="N107" s="1002">
        <f t="shared" si="103"/>
        <v>3200000</v>
      </c>
      <c r="O107" s="1002"/>
      <c r="P107" s="1002"/>
      <c r="Q107" s="1002">
        <v>3200000</v>
      </c>
      <c r="R107" s="1002"/>
      <c r="S107" s="1002"/>
      <c r="T107" s="1002"/>
      <c r="U107" s="1002"/>
      <c r="V107" s="1002"/>
      <c r="W107" s="1002"/>
      <c r="X107" s="1002"/>
      <c r="Y107" s="1002"/>
      <c r="Z107" s="1002"/>
    </row>
    <row r="108" spans="1:26" ht="12" customHeight="1" thickBot="1" x14ac:dyDescent="0.35">
      <c r="A108" s="28" t="s">
        <v>139</v>
      </c>
      <c r="B108" s="139"/>
      <c r="C108" s="8" t="s">
        <v>140</v>
      </c>
      <c r="D108" s="15">
        <f>+D92+D102+D98</f>
        <v>3877890914</v>
      </c>
      <c r="E108" s="15">
        <f t="shared" ref="E108:G108" si="104">+E92+E102+E98</f>
        <v>4123454492</v>
      </c>
      <c r="F108" s="15">
        <f t="shared" si="104"/>
        <v>2204477</v>
      </c>
      <c r="G108" s="15">
        <f t="shared" si="104"/>
        <v>4125658969</v>
      </c>
      <c r="H108" s="15">
        <v>1866442399</v>
      </c>
      <c r="I108" s="1012">
        <f t="shared" si="82"/>
        <v>45.239861390007199</v>
      </c>
      <c r="L108" s="987">
        <f>+L92+L102+L98</f>
        <v>3877890914</v>
      </c>
      <c r="M108" s="987">
        <f t="shared" ref="M108:N108" si="105">+M92+M102+M98</f>
        <v>0</v>
      </c>
      <c r="N108" s="987">
        <f t="shared" si="105"/>
        <v>1866442399</v>
      </c>
      <c r="O108" s="987">
        <f>+O92+O102+O98</f>
        <v>0</v>
      </c>
      <c r="P108" s="987">
        <f t="shared" ref="P108:Q108" si="106">+P92+P102+P98</f>
        <v>0</v>
      </c>
      <c r="Q108" s="987">
        <f t="shared" si="106"/>
        <v>1841367539</v>
      </c>
      <c r="R108" s="987">
        <f>+R92+R102+R98</f>
        <v>0</v>
      </c>
      <c r="S108" s="987">
        <f t="shared" ref="S108:T108" si="107">+S92+S102+S98</f>
        <v>0</v>
      </c>
      <c r="T108" s="987">
        <f t="shared" si="107"/>
        <v>0</v>
      </c>
      <c r="U108" s="987">
        <f>+U92+U102+U98</f>
        <v>0</v>
      </c>
      <c r="V108" s="987">
        <f t="shared" ref="V108:W108" si="108">+V92+V102+V98</f>
        <v>0</v>
      </c>
      <c r="W108" s="987">
        <f t="shared" si="108"/>
        <v>14572859</v>
      </c>
      <c r="X108" s="987">
        <f>+X92+X102+X98</f>
        <v>0</v>
      </c>
      <c r="Y108" s="987">
        <f t="shared" ref="Y108:Z108" si="109">+Y92+Y102+Y98</f>
        <v>0</v>
      </c>
      <c r="Z108" s="987">
        <f t="shared" si="109"/>
        <v>10502001</v>
      </c>
    </row>
    <row r="109" spans="1:26" ht="12" customHeight="1" thickBot="1" x14ac:dyDescent="0.35">
      <c r="A109" s="28" t="s">
        <v>43</v>
      </c>
      <c r="B109" s="139"/>
      <c r="C109" s="8" t="s">
        <v>141</v>
      </c>
      <c r="D109" s="15">
        <f>+D110+D111+D112</f>
        <v>10645000</v>
      </c>
      <c r="E109" s="15">
        <f t="shared" ref="E109:G109" si="110">+E110+E111+E112</f>
        <v>10645000</v>
      </c>
      <c r="F109" s="15">
        <f t="shared" si="110"/>
        <v>0</v>
      </c>
      <c r="G109" s="15">
        <f t="shared" si="110"/>
        <v>10645000</v>
      </c>
      <c r="H109" s="15">
        <v>10644800</v>
      </c>
      <c r="I109" s="1012">
        <f t="shared" si="82"/>
        <v>99.998121183654291</v>
      </c>
      <c r="L109" s="987">
        <f>+L110+L111+L112</f>
        <v>10645000</v>
      </c>
      <c r="M109" s="987">
        <f t="shared" ref="M109:N109" si="111">+M110+M111+M112</f>
        <v>0</v>
      </c>
      <c r="N109" s="987">
        <f t="shared" si="111"/>
        <v>10644800</v>
      </c>
      <c r="O109" s="987">
        <f>+O110+O111+O112</f>
        <v>0</v>
      </c>
      <c r="P109" s="987">
        <f t="shared" ref="P109:Q109" si="112">+P110+P111+P112</f>
        <v>0</v>
      </c>
      <c r="Q109" s="987">
        <f t="shared" si="112"/>
        <v>10644800</v>
      </c>
      <c r="R109" s="987">
        <f>+R110+R111+R112</f>
        <v>0</v>
      </c>
      <c r="S109" s="987">
        <f t="shared" ref="S109:T109" si="113">+S110+S111+S112</f>
        <v>0</v>
      </c>
      <c r="T109" s="987">
        <f t="shared" si="113"/>
        <v>0</v>
      </c>
      <c r="U109" s="987">
        <f>+U110+U111+U112</f>
        <v>0</v>
      </c>
      <c r="V109" s="987">
        <f t="shared" ref="V109:W109" si="114">+V110+V111+V112</f>
        <v>0</v>
      </c>
      <c r="W109" s="987">
        <f t="shared" si="114"/>
        <v>0</v>
      </c>
      <c r="X109" s="987">
        <f>+X110+X111+X112</f>
        <v>0</v>
      </c>
      <c r="Y109" s="987">
        <f t="shared" ref="Y109:Z109" si="115">+Y110+Y111+Y112</f>
        <v>0</v>
      </c>
      <c r="Z109" s="987">
        <f t="shared" si="115"/>
        <v>0</v>
      </c>
    </row>
    <row r="110" spans="1:26" ht="12" customHeight="1" x14ac:dyDescent="0.3">
      <c r="A110" s="31" t="s">
        <v>45</v>
      </c>
      <c r="B110" s="140" t="s">
        <v>276</v>
      </c>
      <c r="C110" s="6" t="s">
        <v>142</v>
      </c>
      <c r="D110" s="16">
        <v>10645000</v>
      </c>
      <c r="E110" s="16">
        <v>10645000</v>
      </c>
      <c r="F110" s="16">
        <f t="shared" si="88"/>
        <v>0</v>
      </c>
      <c r="G110" s="16">
        <v>10645000</v>
      </c>
      <c r="H110" s="16">
        <v>10644800</v>
      </c>
      <c r="I110" s="1025">
        <f t="shared" si="82"/>
        <v>99.998121183654291</v>
      </c>
      <c r="L110" s="1002">
        <v>10645000</v>
      </c>
      <c r="M110" s="1002">
        <f t="shared" ref="M110:N112" si="116">SUM(P110,S110,V110,Y110)</f>
        <v>0</v>
      </c>
      <c r="N110" s="1002">
        <f t="shared" si="116"/>
        <v>10644800</v>
      </c>
      <c r="O110" s="1002"/>
      <c r="P110" s="1002"/>
      <c r="Q110" s="1002">
        <v>10644800</v>
      </c>
      <c r="R110" s="1002"/>
      <c r="S110" s="1002"/>
      <c r="T110" s="1002"/>
      <c r="U110" s="1002"/>
      <c r="V110" s="1002"/>
      <c r="W110" s="1002"/>
      <c r="X110" s="1002"/>
      <c r="Y110" s="1002"/>
      <c r="Z110" s="1002"/>
    </row>
    <row r="111" spans="1:26" ht="12" customHeight="1" x14ac:dyDescent="0.3">
      <c r="A111" s="31" t="s">
        <v>47</v>
      </c>
      <c r="B111" s="140" t="s">
        <v>277</v>
      </c>
      <c r="C111" s="6" t="s">
        <v>143</v>
      </c>
      <c r="D111" s="16"/>
      <c r="E111" s="16">
        <v>0</v>
      </c>
      <c r="F111" s="16">
        <f t="shared" si="88"/>
        <v>0</v>
      </c>
      <c r="G111" s="16">
        <v>0</v>
      </c>
      <c r="H111" s="16">
        <v>0</v>
      </c>
      <c r="I111" s="1025"/>
      <c r="L111" s="1002"/>
      <c r="M111" s="1002">
        <f t="shared" si="116"/>
        <v>0</v>
      </c>
      <c r="N111" s="1002">
        <f t="shared" si="116"/>
        <v>0</v>
      </c>
      <c r="O111" s="1002"/>
      <c r="P111" s="1002"/>
      <c r="Q111" s="1002"/>
      <c r="R111" s="1002"/>
      <c r="S111" s="1002"/>
      <c r="T111" s="1002"/>
      <c r="U111" s="1002"/>
      <c r="V111" s="1002"/>
      <c r="W111" s="1002"/>
      <c r="X111" s="1002"/>
      <c r="Y111" s="1002"/>
      <c r="Z111" s="1002"/>
    </row>
    <row r="112" spans="1:26" ht="12" customHeight="1" thickBot="1" x14ac:dyDescent="0.35">
      <c r="A112" s="64" t="s">
        <v>49</v>
      </c>
      <c r="B112" s="146" t="s">
        <v>278</v>
      </c>
      <c r="C112" s="17" t="s">
        <v>144</v>
      </c>
      <c r="D112" s="16"/>
      <c r="E112" s="16">
        <v>0</v>
      </c>
      <c r="F112" s="16">
        <f t="shared" si="88"/>
        <v>0</v>
      </c>
      <c r="G112" s="16">
        <v>0</v>
      </c>
      <c r="H112" s="16">
        <v>0</v>
      </c>
      <c r="I112" s="1025"/>
      <c r="L112" s="1002"/>
      <c r="M112" s="1002">
        <f t="shared" si="116"/>
        <v>0</v>
      </c>
      <c r="N112" s="1002">
        <f t="shared" si="116"/>
        <v>0</v>
      </c>
      <c r="O112" s="1002"/>
      <c r="P112" s="1002"/>
      <c r="Q112" s="1002"/>
      <c r="R112" s="1002"/>
      <c r="S112" s="1002"/>
      <c r="T112" s="1002"/>
      <c r="U112" s="1002"/>
      <c r="V112" s="1002"/>
      <c r="W112" s="1002"/>
      <c r="X112" s="1002"/>
      <c r="Y112" s="1002"/>
      <c r="Z112" s="1002"/>
    </row>
    <row r="113" spans="1:26" ht="12" customHeight="1" thickBot="1" x14ac:dyDescent="0.35">
      <c r="A113" s="28" t="s">
        <v>65</v>
      </c>
      <c r="B113" s="139" t="s">
        <v>279</v>
      </c>
      <c r="C113" s="8" t="s">
        <v>145</v>
      </c>
      <c r="D113" s="15">
        <f>+D114+D117+D118+D119</f>
        <v>0</v>
      </c>
      <c r="E113" s="15">
        <v>0</v>
      </c>
      <c r="F113" s="15">
        <f t="shared" si="88"/>
        <v>0</v>
      </c>
      <c r="G113" s="15">
        <v>0</v>
      </c>
      <c r="H113" s="15">
        <v>0</v>
      </c>
      <c r="I113" s="1012"/>
      <c r="L113" s="987">
        <f t="shared" ref="L113:Z113" si="117">+L114+L117+L118+L119</f>
        <v>0</v>
      </c>
      <c r="M113" s="987">
        <f t="shared" si="117"/>
        <v>0</v>
      </c>
      <c r="N113" s="987">
        <f t="shared" si="117"/>
        <v>0</v>
      </c>
      <c r="O113" s="987">
        <f t="shared" si="117"/>
        <v>0</v>
      </c>
      <c r="P113" s="987">
        <f t="shared" si="117"/>
        <v>0</v>
      </c>
      <c r="Q113" s="987">
        <f t="shared" si="117"/>
        <v>0</v>
      </c>
      <c r="R113" s="987">
        <f t="shared" si="117"/>
        <v>0</v>
      </c>
      <c r="S113" s="987">
        <f t="shared" si="117"/>
        <v>0</v>
      </c>
      <c r="T113" s="987">
        <f t="shared" si="117"/>
        <v>0</v>
      </c>
      <c r="U113" s="987">
        <f t="shared" si="117"/>
        <v>0</v>
      </c>
      <c r="V113" s="987">
        <f t="shared" si="117"/>
        <v>0</v>
      </c>
      <c r="W113" s="987">
        <f t="shared" si="117"/>
        <v>0</v>
      </c>
      <c r="X113" s="987">
        <f t="shared" si="117"/>
        <v>0</v>
      </c>
      <c r="Y113" s="987">
        <f t="shared" si="117"/>
        <v>0</v>
      </c>
      <c r="Z113" s="987">
        <f t="shared" si="117"/>
        <v>0</v>
      </c>
    </row>
    <row r="114" spans="1:26" ht="12" customHeight="1" x14ac:dyDescent="0.3">
      <c r="A114" s="31" t="s">
        <v>371</v>
      </c>
      <c r="B114" s="140" t="s">
        <v>280</v>
      </c>
      <c r="C114" s="6" t="s">
        <v>574</v>
      </c>
      <c r="D114" s="16"/>
      <c r="E114" s="16">
        <v>0</v>
      </c>
      <c r="F114" s="16">
        <f t="shared" si="88"/>
        <v>0</v>
      </c>
      <c r="G114" s="16">
        <v>0</v>
      </c>
      <c r="H114" s="16">
        <v>0</v>
      </c>
      <c r="I114" s="1025"/>
      <c r="L114" s="1002"/>
      <c r="M114" s="1002">
        <f t="shared" ref="M114:N119" si="118">SUM(P114,S114,V114,Y114)</f>
        <v>0</v>
      </c>
      <c r="N114" s="1002">
        <f t="shared" si="118"/>
        <v>0</v>
      </c>
      <c r="O114" s="1002"/>
      <c r="P114" s="1002"/>
      <c r="Q114" s="1002"/>
      <c r="R114" s="1002"/>
      <c r="S114" s="1002"/>
      <c r="T114" s="1002"/>
      <c r="U114" s="1002"/>
      <c r="V114" s="1002"/>
      <c r="W114" s="1002"/>
      <c r="X114" s="1002"/>
      <c r="Y114" s="1002"/>
      <c r="Z114" s="1002"/>
    </row>
    <row r="115" spans="1:26" ht="12" customHeight="1" x14ac:dyDescent="0.3">
      <c r="A115" s="31" t="s">
        <v>372</v>
      </c>
      <c r="B115" s="140"/>
      <c r="C115" s="6" t="s">
        <v>575</v>
      </c>
      <c r="D115" s="16"/>
      <c r="E115" s="16">
        <v>0</v>
      </c>
      <c r="F115" s="16">
        <f t="shared" si="88"/>
        <v>0</v>
      </c>
      <c r="G115" s="16">
        <v>0</v>
      </c>
      <c r="H115" s="16">
        <v>0</v>
      </c>
      <c r="I115" s="1025"/>
      <c r="L115" s="1002"/>
      <c r="M115" s="1002">
        <f t="shared" si="118"/>
        <v>0</v>
      </c>
      <c r="N115" s="1002">
        <f t="shared" si="118"/>
        <v>0</v>
      </c>
      <c r="O115" s="1002"/>
      <c r="P115" s="1002"/>
      <c r="Q115" s="1002"/>
      <c r="R115" s="1002"/>
      <c r="S115" s="1002"/>
      <c r="T115" s="1002"/>
      <c r="U115" s="1002"/>
      <c r="V115" s="1002"/>
      <c r="W115" s="1002"/>
      <c r="X115" s="1002"/>
      <c r="Y115" s="1002"/>
      <c r="Z115" s="1002"/>
    </row>
    <row r="116" spans="1:26" ht="12" customHeight="1" x14ac:dyDescent="0.3">
      <c r="A116" s="31" t="s">
        <v>373</v>
      </c>
      <c r="B116" s="140"/>
      <c r="C116" s="6" t="s">
        <v>576</v>
      </c>
      <c r="D116" s="16"/>
      <c r="E116" s="16">
        <v>0</v>
      </c>
      <c r="F116" s="16">
        <f t="shared" si="88"/>
        <v>0</v>
      </c>
      <c r="G116" s="16">
        <v>0</v>
      </c>
      <c r="H116" s="16">
        <v>0</v>
      </c>
      <c r="I116" s="1025"/>
      <c r="L116" s="1002"/>
      <c r="M116" s="1002">
        <f t="shared" si="118"/>
        <v>0</v>
      </c>
      <c r="N116" s="1002">
        <f t="shared" si="118"/>
        <v>0</v>
      </c>
      <c r="O116" s="1002"/>
      <c r="P116" s="1002"/>
      <c r="Q116" s="1002"/>
      <c r="R116" s="1002"/>
      <c r="S116" s="1002"/>
      <c r="T116" s="1002"/>
      <c r="U116" s="1002"/>
      <c r="V116" s="1002"/>
      <c r="W116" s="1002"/>
      <c r="X116" s="1002"/>
      <c r="Y116" s="1002"/>
      <c r="Z116" s="1002"/>
    </row>
    <row r="117" spans="1:26" ht="12" customHeight="1" x14ac:dyDescent="0.3">
      <c r="A117" s="31" t="s">
        <v>374</v>
      </c>
      <c r="B117" s="140" t="s">
        <v>281</v>
      </c>
      <c r="C117" s="6" t="s">
        <v>577</v>
      </c>
      <c r="D117" s="16"/>
      <c r="E117" s="16">
        <v>0</v>
      </c>
      <c r="F117" s="16">
        <f t="shared" si="88"/>
        <v>0</v>
      </c>
      <c r="G117" s="16">
        <v>0</v>
      </c>
      <c r="H117" s="16">
        <v>0</v>
      </c>
      <c r="I117" s="1025"/>
      <c r="L117" s="1002"/>
      <c r="M117" s="1002">
        <f t="shared" si="118"/>
        <v>0</v>
      </c>
      <c r="N117" s="1002">
        <f t="shared" si="118"/>
        <v>0</v>
      </c>
      <c r="O117" s="1002"/>
      <c r="P117" s="1002"/>
      <c r="Q117" s="1002"/>
      <c r="R117" s="1002"/>
      <c r="S117" s="1002"/>
      <c r="T117" s="1002"/>
      <c r="U117" s="1002"/>
      <c r="V117" s="1002"/>
      <c r="W117" s="1002"/>
      <c r="X117" s="1002"/>
      <c r="Y117" s="1002"/>
      <c r="Z117" s="1002"/>
    </row>
    <row r="118" spans="1:26" ht="12" customHeight="1" x14ac:dyDescent="0.3">
      <c r="A118" s="31" t="s">
        <v>533</v>
      </c>
      <c r="B118" s="140" t="s">
        <v>282</v>
      </c>
      <c r="C118" s="6" t="s">
        <v>578</v>
      </c>
      <c r="D118" s="16"/>
      <c r="E118" s="16">
        <v>0</v>
      </c>
      <c r="F118" s="16">
        <f t="shared" si="88"/>
        <v>0</v>
      </c>
      <c r="G118" s="16">
        <v>0</v>
      </c>
      <c r="H118" s="16">
        <v>0</v>
      </c>
      <c r="I118" s="1025"/>
      <c r="L118" s="1002"/>
      <c r="M118" s="1002">
        <f t="shared" si="118"/>
        <v>0</v>
      </c>
      <c r="N118" s="1002">
        <f t="shared" si="118"/>
        <v>0</v>
      </c>
      <c r="O118" s="1002"/>
      <c r="P118" s="1002"/>
      <c r="Q118" s="1002"/>
      <c r="R118" s="1002"/>
      <c r="S118" s="1002"/>
      <c r="T118" s="1002"/>
      <c r="U118" s="1002"/>
      <c r="V118" s="1002"/>
      <c r="W118" s="1002"/>
      <c r="X118" s="1002"/>
      <c r="Y118" s="1002"/>
      <c r="Z118" s="1002"/>
    </row>
    <row r="119" spans="1:26" ht="12" customHeight="1" thickBot="1" x14ac:dyDescent="0.35">
      <c r="A119" s="31" t="s">
        <v>580</v>
      </c>
      <c r="B119" s="146" t="s">
        <v>283</v>
      </c>
      <c r="C119" s="17" t="s">
        <v>579</v>
      </c>
      <c r="D119" s="16"/>
      <c r="E119" s="16">
        <v>0</v>
      </c>
      <c r="F119" s="16">
        <f t="shared" si="88"/>
        <v>0</v>
      </c>
      <c r="G119" s="16">
        <v>0</v>
      </c>
      <c r="H119" s="16">
        <v>0</v>
      </c>
      <c r="I119" s="1025"/>
      <c r="L119" s="1002"/>
      <c r="M119" s="1002">
        <f t="shared" si="118"/>
        <v>0</v>
      </c>
      <c r="N119" s="1002">
        <f t="shared" si="118"/>
        <v>0</v>
      </c>
      <c r="O119" s="1002"/>
      <c r="P119" s="1002"/>
      <c r="Q119" s="1002"/>
      <c r="R119" s="1002"/>
      <c r="S119" s="1002"/>
      <c r="T119" s="1002"/>
      <c r="U119" s="1002"/>
      <c r="V119" s="1002"/>
      <c r="W119" s="1002"/>
      <c r="X119" s="1002"/>
      <c r="Y119" s="1002"/>
      <c r="Z119" s="1002"/>
    </row>
    <row r="120" spans="1:26" ht="12" customHeight="1" thickBot="1" x14ac:dyDescent="0.35">
      <c r="A120" s="28" t="s">
        <v>146</v>
      </c>
      <c r="B120" s="139"/>
      <c r="C120" s="8" t="s">
        <v>147</v>
      </c>
      <c r="D120" s="18">
        <f>SUM(D121:D125)</f>
        <v>0</v>
      </c>
      <c r="E120" s="18">
        <v>0</v>
      </c>
      <c r="F120" s="18">
        <f t="shared" si="88"/>
        <v>0</v>
      </c>
      <c r="G120" s="18">
        <v>0</v>
      </c>
      <c r="H120" s="18">
        <v>0</v>
      </c>
      <c r="I120" s="1015"/>
      <c r="L120" s="990">
        <f t="shared" ref="L120:Z120" si="119">SUM(L121:L125)</f>
        <v>0</v>
      </c>
      <c r="M120" s="990">
        <f t="shared" si="119"/>
        <v>0</v>
      </c>
      <c r="N120" s="990">
        <f t="shared" si="119"/>
        <v>0</v>
      </c>
      <c r="O120" s="990">
        <f t="shared" si="119"/>
        <v>0</v>
      </c>
      <c r="P120" s="990">
        <f t="shared" si="119"/>
        <v>0</v>
      </c>
      <c r="Q120" s="990">
        <f t="shared" si="119"/>
        <v>0</v>
      </c>
      <c r="R120" s="990">
        <f t="shared" si="119"/>
        <v>0</v>
      </c>
      <c r="S120" s="990">
        <f t="shared" si="119"/>
        <v>0</v>
      </c>
      <c r="T120" s="990">
        <f t="shared" si="119"/>
        <v>0</v>
      </c>
      <c r="U120" s="990">
        <f t="shared" si="119"/>
        <v>0</v>
      </c>
      <c r="V120" s="990">
        <f t="shared" si="119"/>
        <v>0</v>
      </c>
      <c r="W120" s="990">
        <f t="shared" si="119"/>
        <v>0</v>
      </c>
      <c r="X120" s="990">
        <f t="shared" si="119"/>
        <v>0</v>
      </c>
      <c r="Y120" s="990">
        <f t="shared" si="119"/>
        <v>0</v>
      </c>
      <c r="Z120" s="990">
        <f t="shared" si="119"/>
        <v>0</v>
      </c>
    </row>
    <row r="121" spans="1:26" ht="12" customHeight="1" x14ac:dyDescent="0.3">
      <c r="A121" s="31" t="s">
        <v>79</v>
      </c>
      <c r="B121" s="140" t="s">
        <v>284</v>
      </c>
      <c r="C121" s="6" t="s">
        <v>148</v>
      </c>
      <c r="D121" s="16"/>
      <c r="E121" s="16">
        <v>0</v>
      </c>
      <c r="F121" s="16">
        <f t="shared" si="88"/>
        <v>0</v>
      </c>
      <c r="G121" s="16">
        <v>0</v>
      </c>
      <c r="H121" s="16">
        <v>0</v>
      </c>
      <c r="I121" s="1025"/>
      <c r="L121" s="1002"/>
      <c r="M121" s="1002">
        <f t="shared" ref="M121:N125" si="120">SUM(P121,S121,V121,Y121)</f>
        <v>0</v>
      </c>
      <c r="N121" s="1002">
        <f t="shared" si="120"/>
        <v>0</v>
      </c>
      <c r="O121" s="1002"/>
      <c r="P121" s="1002"/>
      <c r="Q121" s="1002"/>
      <c r="R121" s="1002"/>
      <c r="S121" s="1002"/>
      <c r="T121" s="1002"/>
      <c r="U121" s="1002"/>
      <c r="V121" s="1002"/>
      <c r="W121" s="1002"/>
      <c r="X121" s="1002"/>
      <c r="Y121" s="1002"/>
      <c r="Z121" s="1002"/>
    </row>
    <row r="122" spans="1:26" ht="12" customHeight="1" x14ac:dyDescent="0.3">
      <c r="A122" s="31" t="s">
        <v>80</v>
      </c>
      <c r="B122" s="140" t="s">
        <v>285</v>
      </c>
      <c r="C122" s="6" t="s">
        <v>149</v>
      </c>
      <c r="D122" s="16"/>
      <c r="E122" s="16">
        <v>0</v>
      </c>
      <c r="F122" s="16">
        <f t="shared" si="88"/>
        <v>0</v>
      </c>
      <c r="G122" s="16">
        <v>0</v>
      </c>
      <c r="H122" s="16">
        <v>0</v>
      </c>
      <c r="I122" s="1025"/>
      <c r="L122" s="1002"/>
      <c r="M122" s="1002">
        <f t="shared" si="120"/>
        <v>0</v>
      </c>
      <c r="N122" s="1002">
        <f t="shared" si="120"/>
        <v>0</v>
      </c>
      <c r="O122" s="1002"/>
      <c r="P122" s="1002"/>
      <c r="Q122" s="1002"/>
      <c r="R122" s="1002"/>
      <c r="S122" s="1002"/>
      <c r="T122" s="1002"/>
      <c r="U122" s="1002"/>
      <c r="V122" s="1002"/>
      <c r="W122" s="1002"/>
      <c r="X122" s="1002"/>
      <c r="Y122" s="1002"/>
      <c r="Z122" s="1002"/>
    </row>
    <row r="123" spans="1:26" ht="12" customHeight="1" x14ac:dyDescent="0.3">
      <c r="A123" s="31" t="s">
        <v>81</v>
      </c>
      <c r="B123" s="140" t="s">
        <v>286</v>
      </c>
      <c r="C123" s="6" t="s">
        <v>581</v>
      </c>
      <c r="D123" s="16"/>
      <c r="E123" s="16">
        <v>0</v>
      </c>
      <c r="F123" s="16">
        <f t="shared" si="88"/>
        <v>0</v>
      </c>
      <c r="G123" s="16">
        <v>0</v>
      </c>
      <c r="H123" s="16">
        <v>0</v>
      </c>
      <c r="I123" s="1025"/>
      <c r="L123" s="1002"/>
      <c r="M123" s="1002">
        <f t="shared" si="120"/>
        <v>0</v>
      </c>
      <c r="N123" s="1002">
        <f t="shared" si="120"/>
        <v>0</v>
      </c>
      <c r="O123" s="1002"/>
      <c r="P123" s="1002"/>
      <c r="Q123" s="1002"/>
      <c r="R123" s="1002"/>
      <c r="S123" s="1002"/>
      <c r="T123" s="1002"/>
      <c r="U123" s="1002"/>
      <c r="V123" s="1002"/>
      <c r="W123" s="1002"/>
      <c r="X123" s="1002"/>
      <c r="Y123" s="1002"/>
      <c r="Z123" s="1002"/>
    </row>
    <row r="124" spans="1:26" ht="12" customHeight="1" x14ac:dyDescent="0.3">
      <c r="A124" s="31" t="s">
        <v>82</v>
      </c>
      <c r="B124" s="140" t="s">
        <v>287</v>
      </c>
      <c r="C124" s="6" t="s">
        <v>228</v>
      </c>
      <c r="D124" s="16"/>
      <c r="E124" s="16">
        <v>0</v>
      </c>
      <c r="F124" s="16">
        <f t="shared" si="88"/>
        <v>0</v>
      </c>
      <c r="G124" s="16">
        <v>0</v>
      </c>
      <c r="H124" s="16">
        <v>0</v>
      </c>
      <c r="I124" s="1025"/>
      <c r="L124" s="1002"/>
      <c r="M124" s="1002">
        <f t="shared" si="120"/>
        <v>0</v>
      </c>
      <c r="N124" s="1002">
        <f t="shared" si="120"/>
        <v>0</v>
      </c>
      <c r="O124" s="1002"/>
      <c r="P124" s="1002"/>
      <c r="Q124" s="1002"/>
      <c r="R124" s="1002"/>
      <c r="S124" s="1002"/>
      <c r="T124" s="1002"/>
      <c r="U124" s="1002"/>
      <c r="V124" s="1002"/>
      <c r="W124" s="1002"/>
      <c r="X124" s="1002"/>
      <c r="Y124" s="1002"/>
      <c r="Z124" s="1002"/>
    </row>
    <row r="125" spans="1:26" ht="12" customHeight="1" thickBot="1" x14ac:dyDescent="0.35">
      <c r="A125" s="64"/>
      <c r="B125" s="146" t="s">
        <v>597</v>
      </c>
      <c r="C125" s="17" t="s">
        <v>596</v>
      </c>
      <c r="D125" s="150"/>
      <c r="E125" s="150">
        <v>0</v>
      </c>
      <c r="F125" s="150">
        <f t="shared" si="88"/>
        <v>0</v>
      </c>
      <c r="G125" s="150">
        <v>0</v>
      </c>
      <c r="H125" s="150">
        <v>0</v>
      </c>
      <c r="I125" s="1026"/>
      <c r="L125" s="1003"/>
      <c r="M125" s="1003">
        <f t="shared" si="120"/>
        <v>0</v>
      </c>
      <c r="N125" s="1003">
        <f t="shared" si="120"/>
        <v>0</v>
      </c>
      <c r="O125" s="1003"/>
      <c r="P125" s="1003"/>
      <c r="Q125" s="1003"/>
      <c r="R125" s="1003"/>
      <c r="S125" s="1003"/>
      <c r="T125" s="1003"/>
      <c r="U125" s="1003"/>
      <c r="V125" s="1003"/>
      <c r="W125" s="1003"/>
      <c r="X125" s="1003"/>
      <c r="Y125" s="1003"/>
      <c r="Z125" s="1003"/>
    </row>
    <row r="126" spans="1:26" ht="12" customHeight="1" thickBot="1" x14ac:dyDescent="0.35">
      <c r="A126" s="28" t="s">
        <v>83</v>
      </c>
      <c r="B126" s="139" t="s">
        <v>288</v>
      </c>
      <c r="C126" s="8" t="s">
        <v>150</v>
      </c>
      <c r="D126" s="69">
        <f>+D127+D128+D130+D131</f>
        <v>0</v>
      </c>
      <c r="E126" s="69">
        <v>0</v>
      </c>
      <c r="F126" s="69">
        <f t="shared" si="88"/>
        <v>0</v>
      </c>
      <c r="G126" s="69">
        <v>0</v>
      </c>
      <c r="H126" s="69">
        <v>0</v>
      </c>
      <c r="I126" s="1027"/>
      <c r="L126" s="1004">
        <f t="shared" ref="L126:Z126" si="121">+L127+L128+L130+L131</f>
        <v>0</v>
      </c>
      <c r="M126" s="1004">
        <f t="shared" si="121"/>
        <v>0</v>
      </c>
      <c r="N126" s="1004">
        <f t="shared" si="121"/>
        <v>0</v>
      </c>
      <c r="O126" s="1004">
        <f t="shared" si="121"/>
        <v>0</v>
      </c>
      <c r="P126" s="1004">
        <f t="shared" si="121"/>
        <v>0</v>
      </c>
      <c r="Q126" s="1004">
        <f t="shared" si="121"/>
        <v>0</v>
      </c>
      <c r="R126" s="1004">
        <f t="shared" si="121"/>
        <v>0</v>
      </c>
      <c r="S126" s="1004">
        <f t="shared" si="121"/>
        <v>0</v>
      </c>
      <c r="T126" s="1004">
        <f t="shared" si="121"/>
        <v>0</v>
      </c>
      <c r="U126" s="1004">
        <f t="shared" si="121"/>
        <v>0</v>
      </c>
      <c r="V126" s="1004">
        <f t="shared" si="121"/>
        <v>0</v>
      </c>
      <c r="W126" s="1004">
        <f t="shared" si="121"/>
        <v>0</v>
      </c>
      <c r="X126" s="1004">
        <f t="shared" si="121"/>
        <v>0</v>
      </c>
      <c r="Y126" s="1004">
        <f t="shared" si="121"/>
        <v>0</v>
      </c>
      <c r="Z126" s="1004">
        <f t="shared" si="121"/>
        <v>0</v>
      </c>
    </row>
    <row r="127" spans="1:26" ht="12" customHeight="1" x14ac:dyDescent="0.3">
      <c r="A127" s="31" t="s">
        <v>515</v>
      </c>
      <c r="B127" s="140" t="s">
        <v>289</v>
      </c>
      <c r="C127" s="6" t="s">
        <v>582</v>
      </c>
      <c r="D127" s="16"/>
      <c r="E127" s="16">
        <v>0</v>
      </c>
      <c r="F127" s="16">
        <f t="shared" si="88"/>
        <v>0</v>
      </c>
      <c r="G127" s="16">
        <v>0</v>
      </c>
      <c r="H127" s="16">
        <v>0</v>
      </c>
      <c r="I127" s="1025"/>
      <c r="L127" s="1002"/>
      <c r="M127" s="1002">
        <f t="shared" ref="M127:N131" si="122">SUM(P127,S127,V127,Y127)</f>
        <v>0</v>
      </c>
      <c r="N127" s="1002">
        <f t="shared" si="122"/>
        <v>0</v>
      </c>
      <c r="O127" s="1002"/>
      <c r="P127" s="1002"/>
      <c r="Q127" s="1002"/>
      <c r="R127" s="1002"/>
      <c r="S127" s="1002"/>
      <c r="T127" s="1002"/>
      <c r="U127" s="1002"/>
      <c r="V127" s="1002"/>
      <c r="W127" s="1002"/>
      <c r="X127" s="1002"/>
      <c r="Y127" s="1002"/>
      <c r="Z127" s="1002"/>
    </row>
    <row r="128" spans="1:26" ht="12" customHeight="1" x14ac:dyDescent="0.3">
      <c r="A128" s="31" t="s">
        <v>516</v>
      </c>
      <c r="B128" s="140" t="s">
        <v>290</v>
      </c>
      <c r="C128" s="6" t="s">
        <v>583</v>
      </c>
      <c r="D128" s="16"/>
      <c r="E128" s="16">
        <v>0</v>
      </c>
      <c r="F128" s="16">
        <f t="shared" si="88"/>
        <v>0</v>
      </c>
      <c r="G128" s="16">
        <v>0</v>
      </c>
      <c r="H128" s="16">
        <v>0</v>
      </c>
      <c r="I128" s="1025"/>
      <c r="L128" s="1002"/>
      <c r="M128" s="1002">
        <f t="shared" si="122"/>
        <v>0</v>
      </c>
      <c r="N128" s="1002">
        <f t="shared" si="122"/>
        <v>0</v>
      </c>
      <c r="O128" s="1002"/>
      <c r="P128" s="1002"/>
      <c r="Q128" s="1002"/>
      <c r="R128" s="1002"/>
      <c r="S128" s="1002"/>
      <c r="T128" s="1002"/>
      <c r="U128" s="1002"/>
      <c r="V128" s="1002"/>
      <c r="W128" s="1002"/>
      <c r="X128" s="1002"/>
      <c r="Y128" s="1002"/>
      <c r="Z128" s="1002"/>
    </row>
    <row r="129" spans="1:26" ht="12" customHeight="1" x14ac:dyDescent="0.3">
      <c r="A129" s="31" t="s">
        <v>517</v>
      </c>
      <c r="B129" s="140" t="s">
        <v>291</v>
      </c>
      <c r="C129" s="6" t="s">
        <v>584</v>
      </c>
      <c r="D129" s="16"/>
      <c r="E129" s="16">
        <v>0</v>
      </c>
      <c r="F129" s="16">
        <f t="shared" si="88"/>
        <v>0</v>
      </c>
      <c r="G129" s="16">
        <v>0</v>
      </c>
      <c r="H129" s="16">
        <v>0</v>
      </c>
      <c r="I129" s="1025"/>
      <c r="L129" s="1002"/>
      <c r="M129" s="1002">
        <f t="shared" si="122"/>
        <v>0</v>
      </c>
      <c r="N129" s="1002">
        <f t="shared" si="122"/>
        <v>0</v>
      </c>
      <c r="O129" s="1002"/>
      <c r="P129" s="1002"/>
      <c r="Q129" s="1002"/>
      <c r="R129" s="1002"/>
      <c r="S129" s="1002"/>
      <c r="T129" s="1002"/>
      <c r="U129" s="1002"/>
      <c r="V129" s="1002"/>
      <c r="W129" s="1002"/>
      <c r="X129" s="1002"/>
      <c r="Y129" s="1002"/>
      <c r="Z129" s="1002"/>
    </row>
    <row r="130" spans="1:26" ht="12" customHeight="1" x14ac:dyDescent="0.3">
      <c r="A130" s="31" t="s">
        <v>518</v>
      </c>
      <c r="B130" s="140" t="s">
        <v>292</v>
      </c>
      <c r="C130" s="6" t="s">
        <v>585</v>
      </c>
      <c r="D130" s="16"/>
      <c r="E130" s="16">
        <v>0</v>
      </c>
      <c r="F130" s="16">
        <f t="shared" si="88"/>
        <v>0</v>
      </c>
      <c r="G130" s="16">
        <v>0</v>
      </c>
      <c r="H130" s="16">
        <v>0</v>
      </c>
      <c r="I130" s="1025"/>
      <c r="L130" s="1002"/>
      <c r="M130" s="1002">
        <f t="shared" si="122"/>
        <v>0</v>
      </c>
      <c r="N130" s="1002">
        <f t="shared" si="122"/>
        <v>0</v>
      </c>
      <c r="O130" s="1002"/>
      <c r="P130" s="1002"/>
      <c r="Q130" s="1002"/>
      <c r="R130" s="1002"/>
      <c r="S130" s="1002"/>
      <c r="T130" s="1002"/>
      <c r="U130" s="1002"/>
      <c r="V130" s="1002"/>
      <c r="W130" s="1002"/>
      <c r="X130" s="1002"/>
      <c r="Y130" s="1002"/>
      <c r="Z130" s="1002"/>
    </row>
    <row r="131" spans="1:26" ht="12" customHeight="1" thickBot="1" x14ac:dyDescent="0.35">
      <c r="A131" s="64" t="s">
        <v>519</v>
      </c>
      <c r="B131" s="140" t="s">
        <v>598</v>
      </c>
      <c r="C131" s="17" t="s">
        <v>586</v>
      </c>
      <c r="D131" s="68"/>
      <c r="E131" s="68">
        <v>0</v>
      </c>
      <c r="F131" s="68">
        <f t="shared" si="88"/>
        <v>0</v>
      </c>
      <c r="G131" s="68">
        <v>0</v>
      </c>
      <c r="H131" s="68">
        <v>0</v>
      </c>
      <c r="I131" s="1028"/>
      <c r="L131" s="1005"/>
      <c r="M131" s="1005">
        <f t="shared" si="122"/>
        <v>0</v>
      </c>
      <c r="N131" s="1005">
        <f t="shared" si="122"/>
        <v>0</v>
      </c>
      <c r="O131" s="1005"/>
      <c r="P131" s="1005"/>
      <c r="Q131" s="1005"/>
      <c r="R131" s="1005"/>
      <c r="S131" s="1005"/>
      <c r="T131" s="1005"/>
      <c r="U131" s="1005"/>
      <c r="V131" s="1005"/>
      <c r="W131" s="1005"/>
      <c r="X131" s="1005"/>
      <c r="Y131" s="1005"/>
      <c r="Z131" s="1005"/>
    </row>
    <row r="132" spans="1:26" ht="12" customHeight="1" thickBot="1" x14ac:dyDescent="0.35">
      <c r="A132" s="346" t="s">
        <v>537</v>
      </c>
      <c r="B132" s="347" t="s">
        <v>592</v>
      </c>
      <c r="C132" s="8" t="s">
        <v>587</v>
      </c>
      <c r="D132" s="341"/>
      <c r="E132" s="341">
        <v>0</v>
      </c>
      <c r="F132" s="341">
        <f t="shared" si="88"/>
        <v>0</v>
      </c>
      <c r="G132" s="341">
        <v>0</v>
      </c>
      <c r="H132" s="341"/>
      <c r="I132" s="1029"/>
      <c r="L132" s="1006"/>
      <c r="M132" s="1006"/>
      <c r="N132" s="1006"/>
      <c r="O132" s="1006"/>
      <c r="P132" s="1006"/>
      <c r="Q132" s="1006"/>
      <c r="R132" s="1006"/>
      <c r="S132" s="1006"/>
      <c r="T132" s="1006"/>
      <c r="U132" s="1006"/>
      <c r="V132" s="1006"/>
      <c r="W132" s="1006"/>
      <c r="X132" s="1006"/>
      <c r="Y132" s="1006"/>
      <c r="Z132" s="1006"/>
    </row>
    <row r="133" spans="1:26" ht="12" customHeight="1" thickBot="1" x14ac:dyDescent="0.35">
      <c r="A133" s="346" t="s">
        <v>538</v>
      </c>
      <c r="B133" s="347" t="s">
        <v>593</v>
      </c>
      <c r="C133" s="8" t="s">
        <v>588</v>
      </c>
      <c r="D133" s="341"/>
      <c r="E133" s="341">
        <v>0</v>
      </c>
      <c r="F133" s="341">
        <f t="shared" si="88"/>
        <v>0</v>
      </c>
      <c r="G133" s="341">
        <v>0</v>
      </c>
      <c r="H133" s="341"/>
      <c r="I133" s="1029"/>
      <c r="L133" s="1006"/>
      <c r="M133" s="1006"/>
      <c r="N133" s="1006"/>
      <c r="O133" s="1006"/>
      <c r="P133" s="1006"/>
      <c r="Q133" s="1006"/>
      <c r="R133" s="1006"/>
      <c r="S133" s="1006"/>
      <c r="T133" s="1006"/>
      <c r="U133" s="1006"/>
      <c r="V133" s="1006"/>
      <c r="W133" s="1006"/>
      <c r="X133" s="1006"/>
      <c r="Y133" s="1006"/>
      <c r="Z133" s="1006"/>
    </row>
    <row r="134" spans="1:26" ht="15" customHeight="1" thickBot="1" x14ac:dyDescent="0.35">
      <c r="A134" s="28" t="s">
        <v>169</v>
      </c>
      <c r="B134" s="139" t="s">
        <v>594</v>
      </c>
      <c r="C134" s="8" t="s">
        <v>590</v>
      </c>
      <c r="D134" s="70">
        <f>+D109+D113+D120+D126</f>
        <v>10645000</v>
      </c>
      <c r="E134" s="70">
        <f t="shared" ref="E134:G134" si="123">+E109+E113+E120+E126</f>
        <v>10645000</v>
      </c>
      <c r="F134" s="70">
        <f t="shared" si="123"/>
        <v>0</v>
      </c>
      <c r="G134" s="70">
        <f t="shared" si="123"/>
        <v>10645000</v>
      </c>
      <c r="H134" s="70">
        <v>10644800</v>
      </c>
      <c r="I134" s="1030">
        <f t="shared" si="82"/>
        <v>99.998121183654291</v>
      </c>
      <c r="J134" s="71"/>
      <c r="K134" s="71"/>
      <c r="L134" s="1007">
        <f t="shared" ref="L134:Z134" si="124">+L109+L113+L120+L126</f>
        <v>10645000</v>
      </c>
      <c r="M134" s="990">
        <f t="shared" si="124"/>
        <v>0</v>
      </c>
      <c r="N134" s="990">
        <f t="shared" si="124"/>
        <v>10644800</v>
      </c>
      <c r="O134" s="1007">
        <f t="shared" si="124"/>
        <v>0</v>
      </c>
      <c r="P134" s="990">
        <f t="shared" si="124"/>
        <v>0</v>
      </c>
      <c r="Q134" s="990">
        <f t="shared" si="124"/>
        <v>10644800</v>
      </c>
      <c r="R134" s="1007">
        <f t="shared" si="124"/>
        <v>0</v>
      </c>
      <c r="S134" s="990">
        <f t="shared" si="124"/>
        <v>0</v>
      </c>
      <c r="T134" s="990">
        <f t="shared" si="124"/>
        <v>0</v>
      </c>
      <c r="U134" s="1007">
        <f t="shared" si="124"/>
        <v>0</v>
      </c>
      <c r="V134" s="990">
        <f t="shared" si="124"/>
        <v>0</v>
      </c>
      <c r="W134" s="990">
        <f t="shared" si="124"/>
        <v>0</v>
      </c>
      <c r="X134" s="1007">
        <f t="shared" si="124"/>
        <v>0</v>
      </c>
      <c r="Y134" s="990">
        <f t="shared" si="124"/>
        <v>0</v>
      </c>
      <c r="Z134" s="990">
        <f t="shared" si="124"/>
        <v>0</v>
      </c>
    </row>
    <row r="135" spans="1:26" s="30" customFormat="1" ht="13.05" customHeight="1" thickBot="1" x14ac:dyDescent="0.3">
      <c r="A135" s="72" t="s">
        <v>170</v>
      </c>
      <c r="B135" s="147"/>
      <c r="C135" s="73" t="s">
        <v>589</v>
      </c>
      <c r="D135" s="70">
        <f>+D108+D134</f>
        <v>3888535914</v>
      </c>
      <c r="E135" s="70">
        <f t="shared" ref="E135:G135" si="125">+E108+E134</f>
        <v>4134099492</v>
      </c>
      <c r="F135" s="70">
        <f t="shared" si="125"/>
        <v>2204477</v>
      </c>
      <c r="G135" s="70">
        <f t="shared" si="125"/>
        <v>4136303969</v>
      </c>
      <c r="H135" s="70">
        <v>1877087199</v>
      </c>
      <c r="I135" s="1030">
        <f t="shared" si="82"/>
        <v>45.38078470702451</v>
      </c>
      <c r="L135" s="1007">
        <f t="shared" ref="L135:Z135" si="126">+L108+L134</f>
        <v>3888535914</v>
      </c>
      <c r="M135" s="990">
        <f t="shared" si="126"/>
        <v>0</v>
      </c>
      <c r="N135" s="990">
        <f t="shared" si="126"/>
        <v>1877087199</v>
      </c>
      <c r="O135" s="1007">
        <f t="shared" si="126"/>
        <v>0</v>
      </c>
      <c r="P135" s="990">
        <f t="shared" si="126"/>
        <v>0</v>
      </c>
      <c r="Q135" s="990">
        <f t="shared" si="126"/>
        <v>1852012339</v>
      </c>
      <c r="R135" s="1007">
        <f t="shared" si="126"/>
        <v>0</v>
      </c>
      <c r="S135" s="990">
        <f t="shared" si="126"/>
        <v>0</v>
      </c>
      <c r="T135" s="990">
        <f t="shared" si="126"/>
        <v>0</v>
      </c>
      <c r="U135" s="1007">
        <f t="shared" si="126"/>
        <v>0</v>
      </c>
      <c r="V135" s="990">
        <f t="shared" si="126"/>
        <v>0</v>
      </c>
      <c r="W135" s="990">
        <f t="shared" si="126"/>
        <v>14572859</v>
      </c>
      <c r="X135" s="1007">
        <f t="shared" si="126"/>
        <v>0</v>
      </c>
      <c r="Y135" s="990">
        <f t="shared" si="126"/>
        <v>0</v>
      </c>
      <c r="Z135" s="990">
        <f t="shared" si="126"/>
        <v>10502001</v>
      </c>
    </row>
    <row r="136" spans="1:26" ht="7.5" customHeight="1" x14ac:dyDescent="0.3"/>
    <row r="137" spans="1:26" x14ac:dyDescent="0.3">
      <c r="A137" s="1045" t="s">
        <v>153</v>
      </c>
      <c r="B137" s="1045"/>
      <c r="C137" s="1045"/>
      <c r="D137" s="1045"/>
      <c r="E137" s="373"/>
      <c r="F137" s="373"/>
      <c r="G137" s="19"/>
      <c r="H137" s="19"/>
      <c r="I137" s="19"/>
      <c r="L137" s="983"/>
      <c r="M137" s="983"/>
      <c r="N137" s="983"/>
      <c r="O137" s="983"/>
      <c r="P137" s="983"/>
      <c r="Q137" s="983"/>
      <c r="R137" s="983"/>
      <c r="S137" s="983"/>
      <c r="T137" s="983"/>
      <c r="U137" s="983"/>
      <c r="V137" s="983"/>
      <c r="W137" s="983"/>
      <c r="X137" s="983"/>
      <c r="Y137" s="983"/>
      <c r="Z137" s="983"/>
    </row>
    <row r="138" spans="1:26" ht="15" customHeight="1" thickBot="1" x14ac:dyDescent="0.35">
      <c r="A138" s="1042" t="s">
        <v>154</v>
      </c>
      <c r="B138" s="1042"/>
      <c r="C138" s="1042"/>
      <c r="D138" s="20"/>
      <c r="E138" s="20" t="s">
        <v>595</v>
      </c>
      <c r="F138" s="20"/>
      <c r="G138" s="20"/>
      <c r="H138" s="20"/>
      <c r="I138" s="20"/>
      <c r="L138" s="984" t="s">
        <v>595</v>
      </c>
      <c r="M138" s="984"/>
      <c r="N138" s="984"/>
      <c r="O138" s="984" t="s">
        <v>595</v>
      </c>
      <c r="P138" s="984"/>
      <c r="Q138" s="984"/>
      <c r="R138" s="984" t="s">
        <v>595</v>
      </c>
      <c r="S138" s="984"/>
      <c r="T138" s="984"/>
      <c r="U138" s="984" t="s">
        <v>595</v>
      </c>
      <c r="V138" s="984"/>
      <c r="W138" s="984"/>
      <c r="X138" s="984" t="s">
        <v>595</v>
      </c>
      <c r="Y138" s="984"/>
      <c r="Z138" s="984"/>
    </row>
    <row r="139" spans="1:26" ht="13.5" customHeight="1" thickBot="1" x14ac:dyDescent="0.35">
      <c r="A139" s="28">
        <v>1</v>
      </c>
      <c r="B139" s="139"/>
      <c r="C139" s="65" t="s">
        <v>155</v>
      </c>
      <c r="D139" s="15">
        <f>+D61-D108</f>
        <v>-1460370812</v>
      </c>
      <c r="E139" s="15">
        <f t="shared" ref="E139:I139" si="127">+E61-E108</f>
        <v>-1643370812</v>
      </c>
      <c r="F139" s="15">
        <f t="shared" si="127"/>
        <v>0</v>
      </c>
      <c r="G139" s="15">
        <f t="shared" si="127"/>
        <v>-1643370812</v>
      </c>
      <c r="H139" s="15">
        <f t="shared" si="127"/>
        <v>-771686071</v>
      </c>
      <c r="I139" s="15">
        <f t="shared" si="127"/>
        <v>-1.1371521653424352</v>
      </c>
      <c r="L139" s="987">
        <f t="shared" ref="L139:Z139" si="128">+L61-L108</f>
        <v>-1460370812</v>
      </c>
      <c r="M139" s="987">
        <f t="shared" si="128"/>
        <v>0</v>
      </c>
      <c r="N139" s="987">
        <f t="shared" si="128"/>
        <v>-771686071</v>
      </c>
      <c r="O139" s="987">
        <f t="shared" si="128"/>
        <v>0</v>
      </c>
      <c r="P139" s="987">
        <f t="shared" si="128"/>
        <v>0</v>
      </c>
      <c r="Q139" s="987">
        <f t="shared" si="128"/>
        <v>-762774709</v>
      </c>
      <c r="R139" s="987">
        <f t="shared" si="128"/>
        <v>0</v>
      </c>
      <c r="S139" s="987">
        <f t="shared" si="128"/>
        <v>0</v>
      </c>
      <c r="T139" s="987">
        <f t="shared" si="128"/>
        <v>0</v>
      </c>
      <c r="U139" s="987">
        <f t="shared" si="128"/>
        <v>0</v>
      </c>
      <c r="V139" s="987">
        <f t="shared" si="128"/>
        <v>0</v>
      </c>
      <c r="W139" s="987">
        <f t="shared" si="128"/>
        <v>-12364783</v>
      </c>
      <c r="X139" s="987">
        <f t="shared" si="128"/>
        <v>0</v>
      </c>
      <c r="Y139" s="987">
        <f t="shared" si="128"/>
        <v>0</v>
      </c>
      <c r="Z139" s="987">
        <f t="shared" si="128"/>
        <v>3453421</v>
      </c>
    </row>
    <row r="140" spans="1:26" ht="27.75" customHeight="1" thickBot="1" x14ac:dyDescent="0.35">
      <c r="A140" s="28" t="s">
        <v>17</v>
      </c>
      <c r="B140" s="139"/>
      <c r="C140" s="65" t="s">
        <v>156</v>
      </c>
      <c r="D140" s="15">
        <f>+D85-D134</f>
        <v>1460370811.9999998</v>
      </c>
      <c r="E140" s="15">
        <f t="shared" ref="E140:I140" si="129">+E85-E134</f>
        <v>1643370812</v>
      </c>
      <c r="F140" s="15">
        <f t="shared" si="129"/>
        <v>0</v>
      </c>
      <c r="G140" s="15">
        <f t="shared" si="129"/>
        <v>1643370812</v>
      </c>
      <c r="H140" s="15">
        <f t="shared" si="129"/>
        <v>1460371012</v>
      </c>
      <c r="I140" s="15">
        <f t="shared" si="129"/>
        <v>-11.062102475267238</v>
      </c>
      <c r="L140" s="987">
        <f t="shared" ref="L140:Z140" si="130">+L85-L134</f>
        <v>1460370811.9999998</v>
      </c>
      <c r="M140" s="987">
        <f t="shared" si="130"/>
        <v>0</v>
      </c>
      <c r="N140" s="987">
        <f t="shared" si="130"/>
        <v>1460371012</v>
      </c>
      <c r="O140" s="987">
        <f t="shared" si="130"/>
        <v>0</v>
      </c>
      <c r="P140" s="987">
        <f t="shared" si="130"/>
        <v>0</v>
      </c>
      <c r="Q140" s="987">
        <f t="shared" si="130"/>
        <v>1460027813</v>
      </c>
      <c r="R140" s="987">
        <f t="shared" si="130"/>
        <v>0</v>
      </c>
      <c r="S140" s="987">
        <f t="shared" si="130"/>
        <v>0</v>
      </c>
      <c r="T140" s="987">
        <f t="shared" si="130"/>
        <v>0</v>
      </c>
      <c r="U140" s="987">
        <f t="shared" si="130"/>
        <v>0</v>
      </c>
      <c r="V140" s="987">
        <f t="shared" si="130"/>
        <v>0</v>
      </c>
      <c r="W140" s="987">
        <f t="shared" si="130"/>
        <v>343199</v>
      </c>
      <c r="X140" s="987">
        <f t="shared" si="130"/>
        <v>0</v>
      </c>
      <c r="Y140" s="987">
        <f t="shared" si="130"/>
        <v>0</v>
      </c>
      <c r="Z140" s="987">
        <f t="shared" si="130"/>
        <v>0</v>
      </c>
    </row>
    <row r="142" spans="1:26" x14ac:dyDescent="0.3">
      <c r="D142" s="547">
        <f>D135-D86</f>
        <v>0</v>
      </c>
      <c r="E142" s="547">
        <v>0</v>
      </c>
      <c r="F142" s="547">
        <f t="shared" ref="F142" si="131">F135-F86</f>
        <v>0</v>
      </c>
      <c r="G142" s="547">
        <f>G135-G86</f>
        <v>0</v>
      </c>
      <c r="H142" s="138"/>
      <c r="I142" s="138"/>
      <c r="L142" s="1009">
        <f>L135-L86</f>
        <v>0</v>
      </c>
      <c r="M142" s="1009">
        <f>M135-M86</f>
        <v>0</v>
      </c>
      <c r="N142" s="1009"/>
      <c r="O142" s="1009">
        <f>O135-O86</f>
        <v>0</v>
      </c>
      <c r="P142" s="1009">
        <f>P135-P86</f>
        <v>0</v>
      </c>
      <c r="Q142" s="1009"/>
      <c r="R142" s="1009">
        <f>R135-R86</f>
        <v>0</v>
      </c>
      <c r="S142" s="1009">
        <f>S135-S86</f>
        <v>0</v>
      </c>
      <c r="T142" s="1009"/>
      <c r="U142" s="1009">
        <f>U135-U86</f>
        <v>0</v>
      </c>
      <c r="V142" s="1009">
        <f>V135-V86</f>
        <v>0</v>
      </c>
      <c r="W142" s="1009"/>
      <c r="X142" s="1009">
        <f>X135-X86</f>
        <v>0</v>
      </c>
      <c r="Y142" s="1009">
        <f>Y135-Y86</f>
        <v>0</v>
      </c>
      <c r="Z142" s="1009"/>
    </row>
    <row r="143" spans="1:26" x14ac:dyDescent="0.3">
      <c r="D143" s="547"/>
      <c r="E143" s="547"/>
      <c r="F143" s="547">
        <f t="shared" ref="F143" si="132">F135-F86</f>
        <v>0</v>
      </c>
      <c r="G143" s="547"/>
      <c r="H143" s="138"/>
      <c r="I143" s="138"/>
    </row>
  </sheetData>
  <mergeCells count="6">
    <mergeCell ref="A138:C138"/>
    <mergeCell ref="A1:D1"/>
    <mergeCell ref="A2:C2"/>
    <mergeCell ref="A88:D88"/>
    <mergeCell ref="A89:C89"/>
    <mergeCell ref="A137:D137"/>
  </mergeCells>
  <phoneticPr fontId="2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3" fitToHeight="2" orientation="portrait" r:id="rId1"/>
  <headerFooter alignWithMargins="0">
    <oddHeader xml:space="preserve">&amp;C&amp;"Times New Roman CE,Félkövér"&amp;12BONYHÁD VÁROS ÖNKORMÁNYZATA
2018. ÉVI KÖLTSÉGVETÉS ÖNKÉNT VÁLLALT FELADATAINAK ÖSSZEVONT MÉRLEGE&amp;R&amp;"Times New Roman CE,Félkövér dőlt" 1.3. melléklet </oddHeader>
  </headerFooter>
  <rowBreaks count="2" manualBreakCount="2">
    <brk id="66" max="8" man="1"/>
    <brk id="87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144"/>
  <sheetViews>
    <sheetView view="pageBreakPreview" topLeftCell="C118" zoomScale="130" zoomScaleNormal="120" zoomScaleSheetLayoutView="130" workbookViewId="0">
      <selection activeCell="L84" sqref="L84"/>
    </sheetView>
  </sheetViews>
  <sheetFormatPr defaultColWidth="9.21875" defaultRowHeight="15.6" x14ac:dyDescent="0.3"/>
  <cols>
    <col min="1" max="2" width="8.21875" style="19" customWidth="1"/>
    <col min="3" max="3" width="65.77734375" style="19" customWidth="1"/>
    <col min="4" max="4" width="12.5546875" style="74" customWidth="1"/>
    <col min="5" max="6" width="12.5546875" style="74" hidden="1" customWidth="1"/>
    <col min="7" max="7" width="11.21875" style="74" customWidth="1"/>
    <col min="8" max="9" width="12.21875" style="74" customWidth="1"/>
    <col min="10" max="16384" width="9.21875" style="19"/>
  </cols>
  <sheetData>
    <row r="1" spans="1:9" ht="16.05" customHeight="1" x14ac:dyDescent="0.3">
      <c r="A1" s="1043" t="s">
        <v>2</v>
      </c>
      <c r="B1" s="1043"/>
      <c r="C1" s="1043"/>
      <c r="D1" s="1043"/>
      <c r="E1" s="372"/>
      <c r="F1" s="372"/>
      <c r="G1" s="19"/>
      <c r="H1" s="19"/>
      <c r="I1" s="19"/>
    </row>
    <row r="2" spans="1:9" ht="16.05" customHeight="1" thickBot="1" x14ac:dyDescent="0.35">
      <c r="A2" s="1042" t="s">
        <v>3</v>
      </c>
      <c r="B2" s="1042"/>
      <c r="C2" s="1042"/>
      <c r="D2" s="20"/>
      <c r="E2" s="20"/>
      <c r="F2" s="20"/>
      <c r="G2" s="20"/>
      <c r="H2" s="20"/>
      <c r="I2" s="20"/>
    </row>
    <row r="3" spans="1:9" ht="57.6" thickBot="1" x14ac:dyDescent="0.35">
      <c r="A3" s="21" t="s">
        <v>4</v>
      </c>
      <c r="B3" s="132" t="s">
        <v>266</v>
      </c>
      <c r="C3" s="22" t="s">
        <v>5</v>
      </c>
      <c r="D3" s="23" t="s">
        <v>625</v>
      </c>
      <c r="E3" s="371" t="s">
        <v>1254</v>
      </c>
      <c r="F3" s="23" t="s">
        <v>652</v>
      </c>
      <c r="G3" s="23" t="s">
        <v>653</v>
      </c>
      <c r="H3" s="23" t="s">
        <v>1585</v>
      </c>
      <c r="I3" s="23" t="s">
        <v>1626</v>
      </c>
    </row>
    <row r="4" spans="1:9" s="27" customFormat="1" ht="12" customHeight="1" thickBot="1" x14ac:dyDescent="0.25">
      <c r="A4" s="24">
        <v>1</v>
      </c>
      <c r="B4" s="24">
        <v>2</v>
      </c>
      <c r="C4" s="25">
        <v>2</v>
      </c>
      <c r="D4" s="26">
        <v>3</v>
      </c>
      <c r="E4" s="26">
        <v>3</v>
      </c>
      <c r="F4" s="26">
        <v>3</v>
      </c>
      <c r="G4" s="26">
        <v>3</v>
      </c>
      <c r="H4" s="26">
        <v>6</v>
      </c>
      <c r="I4" s="26">
        <v>6</v>
      </c>
    </row>
    <row r="5" spans="1:9" s="30" customFormat="1" ht="12" customHeight="1" thickBot="1" x14ac:dyDescent="0.3">
      <c r="A5" s="28" t="s">
        <v>6</v>
      </c>
      <c r="B5" s="139" t="s">
        <v>293</v>
      </c>
      <c r="C5" s="29" t="s">
        <v>7</v>
      </c>
      <c r="D5" s="15">
        <f>+D6+D7+D8+D9+D10+D11</f>
        <v>0</v>
      </c>
      <c r="E5" s="15">
        <f t="shared" ref="E5:H5" si="0">+E6+E7+E8+E9+E10+E11</f>
        <v>405652</v>
      </c>
      <c r="F5" s="15">
        <f t="shared" si="0"/>
        <v>80300</v>
      </c>
      <c r="G5" s="15">
        <f t="shared" si="0"/>
        <v>485952</v>
      </c>
      <c r="H5" s="15">
        <f t="shared" si="0"/>
        <v>0</v>
      </c>
      <c r="I5" s="1012">
        <f>H5/G5*100</f>
        <v>0</v>
      </c>
    </row>
    <row r="6" spans="1:9" s="30" customFormat="1" ht="12" customHeight="1" x14ac:dyDescent="0.25">
      <c r="A6" s="31" t="s">
        <v>8</v>
      </c>
      <c r="B6" s="140" t="s">
        <v>294</v>
      </c>
      <c r="C6" s="32" t="s">
        <v>9</v>
      </c>
      <c r="D6" s="33"/>
      <c r="E6" s="33">
        <v>0</v>
      </c>
      <c r="F6" s="33">
        <f>G6-E6</f>
        <v>0</v>
      </c>
      <c r="G6" s="33">
        <v>0</v>
      </c>
      <c r="H6" s="33"/>
      <c r="I6" s="1013"/>
    </row>
    <row r="7" spans="1:9" s="30" customFormat="1" ht="12" customHeight="1" x14ac:dyDescent="0.25">
      <c r="A7" s="34" t="s">
        <v>10</v>
      </c>
      <c r="B7" s="141" t="s">
        <v>295</v>
      </c>
      <c r="C7" s="35" t="s">
        <v>11</v>
      </c>
      <c r="D7" s="36"/>
      <c r="E7" s="36">
        <v>0</v>
      </c>
      <c r="F7" s="36">
        <f t="shared" ref="F7:F70" si="1">G7-E7</f>
        <v>0</v>
      </c>
      <c r="G7" s="36">
        <v>0</v>
      </c>
      <c r="H7" s="36"/>
      <c r="I7" s="1014"/>
    </row>
    <row r="8" spans="1:9" s="30" customFormat="1" ht="12" customHeight="1" x14ac:dyDescent="0.25">
      <c r="A8" s="34" t="s">
        <v>12</v>
      </c>
      <c r="B8" s="141" t="s">
        <v>296</v>
      </c>
      <c r="C8" s="35" t="s">
        <v>488</v>
      </c>
      <c r="D8" s="36"/>
      <c r="E8" s="36">
        <v>0</v>
      </c>
      <c r="F8" s="36">
        <f t="shared" si="1"/>
        <v>0</v>
      </c>
      <c r="G8" s="36">
        <v>0</v>
      </c>
      <c r="H8" s="36"/>
      <c r="I8" s="1014"/>
    </row>
    <row r="9" spans="1:9" s="30" customFormat="1" ht="12" customHeight="1" x14ac:dyDescent="0.25">
      <c r="A9" s="34" t="s">
        <v>13</v>
      </c>
      <c r="B9" s="141" t="s">
        <v>297</v>
      </c>
      <c r="C9" s="35" t="s">
        <v>14</v>
      </c>
      <c r="D9" s="36"/>
      <c r="E9" s="36">
        <v>0</v>
      </c>
      <c r="F9" s="36">
        <f t="shared" si="1"/>
        <v>0</v>
      </c>
      <c r="G9" s="36">
        <v>0</v>
      </c>
      <c r="H9" s="36"/>
      <c r="I9" s="1014"/>
    </row>
    <row r="10" spans="1:9" s="30" customFormat="1" ht="12" customHeight="1" x14ac:dyDescent="0.25">
      <c r="A10" s="34" t="s">
        <v>15</v>
      </c>
      <c r="B10" s="141" t="s">
        <v>298</v>
      </c>
      <c r="C10" s="35" t="s">
        <v>489</v>
      </c>
      <c r="D10" s="36"/>
      <c r="E10" s="36">
        <v>405652</v>
      </c>
      <c r="F10" s="36">
        <f t="shared" si="1"/>
        <v>80300</v>
      </c>
      <c r="G10" s="36">
        <v>485952</v>
      </c>
      <c r="H10" s="36"/>
      <c r="I10" s="1014"/>
    </row>
    <row r="11" spans="1:9" s="30" customFormat="1" ht="12" customHeight="1" thickBot="1" x14ac:dyDescent="0.3">
      <c r="A11" s="37" t="s">
        <v>16</v>
      </c>
      <c r="B11" s="142" t="s">
        <v>299</v>
      </c>
      <c r="C11" s="38" t="s">
        <v>490</v>
      </c>
      <c r="D11" s="36"/>
      <c r="E11" s="36">
        <v>0</v>
      </c>
      <c r="F11" s="36">
        <f t="shared" si="1"/>
        <v>0</v>
      </c>
      <c r="G11" s="36">
        <v>0</v>
      </c>
      <c r="H11" s="36"/>
      <c r="I11" s="1014"/>
    </row>
    <row r="12" spans="1:9" s="30" customFormat="1" ht="12" customHeight="1" thickBot="1" x14ac:dyDescent="0.3">
      <c r="A12" s="28" t="s">
        <v>17</v>
      </c>
      <c r="B12" s="139"/>
      <c r="C12" s="39" t="s">
        <v>18</v>
      </c>
      <c r="D12" s="15">
        <f>+D13+D14+D15+D16+D17</f>
        <v>0</v>
      </c>
      <c r="E12" s="15">
        <f t="shared" ref="E12:H12" si="2">+E13+E14+E15+E16+E17</f>
        <v>7295737</v>
      </c>
      <c r="F12" s="15">
        <f t="shared" si="2"/>
        <v>0</v>
      </c>
      <c r="G12" s="15">
        <f t="shared" si="2"/>
        <v>7295737</v>
      </c>
      <c r="H12" s="15">
        <f t="shared" si="2"/>
        <v>7295737</v>
      </c>
      <c r="I12" s="1012">
        <f t="shared" ref="I12:I61" si="3">H12/G12*100</f>
        <v>100</v>
      </c>
    </row>
    <row r="13" spans="1:9" s="30" customFormat="1" ht="12" customHeight="1" x14ac:dyDescent="0.25">
      <c r="A13" s="31" t="s">
        <v>19</v>
      </c>
      <c r="B13" s="140" t="s">
        <v>300</v>
      </c>
      <c r="C13" s="32" t="s">
        <v>20</v>
      </c>
      <c r="D13" s="33"/>
      <c r="E13" s="33">
        <v>0</v>
      </c>
      <c r="F13" s="33">
        <f t="shared" si="1"/>
        <v>0</v>
      </c>
      <c r="G13" s="33">
        <v>0</v>
      </c>
      <c r="H13" s="33"/>
      <c r="I13" s="1013"/>
    </row>
    <row r="14" spans="1:9" s="30" customFormat="1" ht="12" customHeight="1" x14ac:dyDescent="0.25">
      <c r="A14" s="34" t="s">
        <v>21</v>
      </c>
      <c r="B14" s="141" t="s">
        <v>301</v>
      </c>
      <c r="C14" s="35" t="s">
        <v>22</v>
      </c>
      <c r="D14" s="36"/>
      <c r="E14" s="36">
        <v>0</v>
      </c>
      <c r="F14" s="36">
        <f t="shared" si="1"/>
        <v>0</v>
      </c>
      <c r="G14" s="36">
        <v>0</v>
      </c>
      <c r="H14" s="36"/>
      <c r="I14" s="1014"/>
    </row>
    <row r="15" spans="1:9" s="30" customFormat="1" ht="12" customHeight="1" x14ac:dyDescent="0.25">
      <c r="A15" s="34" t="s">
        <v>23</v>
      </c>
      <c r="B15" s="141" t="s">
        <v>302</v>
      </c>
      <c r="C15" s="35" t="s">
        <v>24</v>
      </c>
      <c r="D15" s="36"/>
      <c r="E15" s="36">
        <v>0</v>
      </c>
      <c r="F15" s="36">
        <f t="shared" si="1"/>
        <v>0</v>
      </c>
      <c r="G15" s="36">
        <v>0</v>
      </c>
      <c r="H15" s="36"/>
      <c r="I15" s="1014"/>
    </row>
    <row r="16" spans="1:9" s="30" customFormat="1" ht="12" customHeight="1" x14ac:dyDescent="0.25">
      <c r="A16" s="34" t="s">
        <v>25</v>
      </c>
      <c r="B16" s="141" t="s">
        <v>303</v>
      </c>
      <c r="C16" s="35" t="s">
        <v>26</v>
      </c>
      <c r="D16" s="36"/>
      <c r="E16" s="36">
        <v>0</v>
      </c>
      <c r="F16" s="36">
        <f t="shared" si="1"/>
        <v>0</v>
      </c>
      <c r="G16" s="36">
        <v>0</v>
      </c>
      <c r="H16" s="36"/>
      <c r="I16" s="1014"/>
    </row>
    <row r="17" spans="1:9" s="30" customFormat="1" ht="12" customHeight="1" thickBot="1" x14ac:dyDescent="0.3">
      <c r="A17" s="34" t="s">
        <v>27</v>
      </c>
      <c r="B17" s="141" t="s">
        <v>304</v>
      </c>
      <c r="C17" s="35" t="s">
        <v>28</v>
      </c>
      <c r="D17" s="36"/>
      <c r="E17" s="36">
        <v>7295737</v>
      </c>
      <c r="F17" s="36">
        <f t="shared" si="1"/>
        <v>0</v>
      </c>
      <c r="G17" s="36">
        <v>7295737</v>
      </c>
      <c r="H17" s="36">
        <v>7295737</v>
      </c>
      <c r="I17" s="1014">
        <f t="shared" si="3"/>
        <v>100</v>
      </c>
    </row>
    <row r="18" spans="1:9" s="30" customFormat="1" ht="12" customHeight="1" thickBot="1" x14ac:dyDescent="0.3">
      <c r="A18" s="28" t="s">
        <v>29</v>
      </c>
      <c r="B18" s="139" t="s">
        <v>305</v>
      </c>
      <c r="C18" s="29" t="s">
        <v>30</v>
      </c>
      <c r="D18" s="15">
        <f>+D19+D20+D21+D22+D23</f>
        <v>0</v>
      </c>
      <c r="E18" s="15">
        <v>0</v>
      </c>
      <c r="F18" s="15">
        <f t="shared" si="1"/>
        <v>0</v>
      </c>
      <c r="G18" s="15">
        <v>0</v>
      </c>
      <c r="H18" s="15">
        <f t="shared" ref="H18" si="4">+H19+H20+H21+H22+H23</f>
        <v>0</v>
      </c>
      <c r="I18" s="1012"/>
    </row>
    <row r="19" spans="1:9" s="30" customFormat="1" ht="12" customHeight="1" x14ac:dyDescent="0.25">
      <c r="A19" s="31" t="s">
        <v>31</v>
      </c>
      <c r="B19" s="140" t="s">
        <v>306</v>
      </c>
      <c r="C19" s="32" t="s">
        <v>32</v>
      </c>
      <c r="D19" s="33"/>
      <c r="E19" s="33">
        <v>0</v>
      </c>
      <c r="F19" s="33">
        <f t="shared" si="1"/>
        <v>0</v>
      </c>
      <c r="G19" s="33">
        <v>0</v>
      </c>
      <c r="H19" s="33"/>
      <c r="I19" s="1013"/>
    </row>
    <row r="20" spans="1:9" s="30" customFormat="1" ht="12" customHeight="1" x14ac:dyDescent="0.25">
      <c r="A20" s="34" t="s">
        <v>33</v>
      </c>
      <c r="B20" s="141" t="s">
        <v>307</v>
      </c>
      <c r="C20" s="35" t="s">
        <v>34</v>
      </c>
      <c r="D20" s="36"/>
      <c r="E20" s="36">
        <v>0</v>
      </c>
      <c r="F20" s="36">
        <f t="shared" si="1"/>
        <v>0</v>
      </c>
      <c r="G20" s="36">
        <v>0</v>
      </c>
      <c r="H20" s="36"/>
      <c r="I20" s="1014"/>
    </row>
    <row r="21" spans="1:9" s="30" customFormat="1" ht="12" customHeight="1" x14ac:dyDescent="0.25">
      <c r="A21" s="34" t="s">
        <v>35</v>
      </c>
      <c r="B21" s="141" t="s">
        <v>308</v>
      </c>
      <c r="C21" s="35" t="s">
        <v>36</v>
      </c>
      <c r="D21" s="36"/>
      <c r="E21" s="36">
        <v>0</v>
      </c>
      <c r="F21" s="36">
        <f t="shared" si="1"/>
        <v>0</v>
      </c>
      <c r="G21" s="36">
        <v>0</v>
      </c>
      <c r="H21" s="36"/>
      <c r="I21" s="1014"/>
    </row>
    <row r="22" spans="1:9" s="30" customFormat="1" ht="12" customHeight="1" x14ac:dyDescent="0.25">
      <c r="A22" s="34" t="s">
        <v>37</v>
      </c>
      <c r="B22" s="141" t="s">
        <v>309</v>
      </c>
      <c r="C22" s="35" t="s">
        <v>38</v>
      </c>
      <c r="D22" s="36"/>
      <c r="E22" s="36">
        <v>0</v>
      </c>
      <c r="F22" s="36">
        <f t="shared" si="1"/>
        <v>0</v>
      </c>
      <c r="G22" s="36">
        <v>0</v>
      </c>
      <c r="H22" s="36"/>
      <c r="I22" s="1014"/>
    </row>
    <row r="23" spans="1:9" s="30" customFormat="1" ht="12" customHeight="1" thickBot="1" x14ac:dyDescent="0.3">
      <c r="A23" s="34" t="s">
        <v>39</v>
      </c>
      <c r="B23" s="141" t="s">
        <v>310</v>
      </c>
      <c r="C23" s="35" t="s">
        <v>40</v>
      </c>
      <c r="D23" s="36"/>
      <c r="E23" s="36">
        <v>0</v>
      </c>
      <c r="F23" s="36">
        <f t="shared" si="1"/>
        <v>0</v>
      </c>
      <c r="G23" s="36">
        <v>0</v>
      </c>
      <c r="H23" s="36"/>
      <c r="I23" s="1014"/>
    </row>
    <row r="24" spans="1:9" s="30" customFormat="1" ht="12" customHeight="1" thickBot="1" x14ac:dyDescent="0.3">
      <c r="A24" s="28" t="s">
        <v>41</v>
      </c>
      <c r="B24" s="139" t="s">
        <v>311</v>
      </c>
      <c r="C24" s="29" t="s">
        <v>42</v>
      </c>
      <c r="D24" s="18">
        <f>SUM(D25:D31)</f>
        <v>72582000</v>
      </c>
      <c r="E24" s="18">
        <f t="shared" ref="E24:H24" si="5">SUM(E25:E31)</f>
        <v>72582000</v>
      </c>
      <c r="F24" s="18">
        <f t="shared" si="5"/>
        <v>0</v>
      </c>
      <c r="G24" s="18">
        <f t="shared" si="5"/>
        <v>72582000</v>
      </c>
      <c r="H24" s="18">
        <f t="shared" si="5"/>
        <v>100000</v>
      </c>
      <c r="I24" s="1015"/>
    </row>
    <row r="25" spans="1:9" s="30" customFormat="1" ht="12" customHeight="1" x14ac:dyDescent="0.25">
      <c r="A25" s="31" t="s">
        <v>365</v>
      </c>
      <c r="B25" s="140" t="s">
        <v>312</v>
      </c>
      <c r="C25" s="32" t="s">
        <v>494</v>
      </c>
      <c r="D25" s="41"/>
      <c r="E25" s="41">
        <v>0</v>
      </c>
      <c r="F25" s="41">
        <f t="shared" si="1"/>
        <v>0</v>
      </c>
      <c r="G25" s="41">
        <v>0</v>
      </c>
      <c r="H25" s="41"/>
      <c r="I25" s="1016"/>
    </row>
    <row r="26" spans="1:9" s="30" customFormat="1" ht="12" customHeight="1" x14ac:dyDescent="0.25">
      <c r="A26" s="31" t="s">
        <v>366</v>
      </c>
      <c r="B26" s="140" t="s">
        <v>535</v>
      </c>
      <c r="C26" s="32" t="s">
        <v>534</v>
      </c>
      <c r="D26" s="41"/>
      <c r="E26" s="41">
        <v>0</v>
      </c>
      <c r="F26" s="41">
        <f t="shared" si="1"/>
        <v>0</v>
      </c>
      <c r="G26" s="41">
        <v>0</v>
      </c>
      <c r="H26" s="41"/>
      <c r="I26" s="1016"/>
    </row>
    <row r="27" spans="1:9" s="30" customFormat="1" ht="12" customHeight="1" x14ac:dyDescent="0.25">
      <c r="A27" s="31" t="s">
        <v>367</v>
      </c>
      <c r="B27" s="141" t="s">
        <v>491</v>
      </c>
      <c r="C27" s="35" t="s">
        <v>495</v>
      </c>
      <c r="D27" s="41">
        <v>72582000</v>
      </c>
      <c r="E27" s="41">
        <v>72582000</v>
      </c>
      <c r="F27" s="41">
        <f t="shared" si="1"/>
        <v>0</v>
      </c>
      <c r="G27" s="41">
        <v>72582000</v>
      </c>
      <c r="H27" s="41"/>
      <c r="I27" s="1016">
        <f t="shared" si="3"/>
        <v>0</v>
      </c>
    </row>
    <row r="28" spans="1:9" s="30" customFormat="1" ht="12" customHeight="1" x14ac:dyDescent="0.25">
      <c r="A28" s="31" t="s">
        <v>368</v>
      </c>
      <c r="B28" s="141" t="s">
        <v>492</v>
      </c>
      <c r="C28" s="35" t="s">
        <v>496</v>
      </c>
      <c r="D28" s="36"/>
      <c r="E28" s="36">
        <v>0</v>
      </c>
      <c r="F28" s="36">
        <f t="shared" si="1"/>
        <v>0</v>
      </c>
      <c r="G28" s="36">
        <v>0</v>
      </c>
      <c r="H28" s="36"/>
      <c r="I28" s="1014"/>
    </row>
    <row r="29" spans="1:9" s="30" customFormat="1" ht="12" customHeight="1" x14ac:dyDescent="0.25">
      <c r="A29" s="31" t="s">
        <v>369</v>
      </c>
      <c r="B29" s="141" t="s">
        <v>313</v>
      </c>
      <c r="C29" s="35" t="s">
        <v>497</v>
      </c>
      <c r="D29" s="36"/>
      <c r="E29" s="36">
        <v>0</v>
      </c>
      <c r="F29" s="36">
        <f t="shared" si="1"/>
        <v>0</v>
      </c>
      <c r="G29" s="36">
        <v>0</v>
      </c>
      <c r="H29" s="36"/>
      <c r="I29" s="1014"/>
    </row>
    <row r="30" spans="1:9" s="30" customFormat="1" ht="12" customHeight="1" x14ac:dyDescent="0.25">
      <c r="A30" s="31" t="s">
        <v>370</v>
      </c>
      <c r="B30" s="142" t="s">
        <v>314</v>
      </c>
      <c r="C30" s="38" t="s">
        <v>498</v>
      </c>
      <c r="D30" s="36"/>
      <c r="E30" s="36">
        <v>0</v>
      </c>
      <c r="F30" s="36">
        <f t="shared" si="1"/>
        <v>0</v>
      </c>
      <c r="G30" s="36">
        <v>0</v>
      </c>
      <c r="H30" s="36"/>
      <c r="I30" s="1014"/>
    </row>
    <row r="31" spans="1:9" s="30" customFormat="1" ht="12" customHeight="1" thickBot="1" x14ac:dyDescent="0.3">
      <c r="A31" s="31" t="s">
        <v>536</v>
      </c>
      <c r="B31" s="142" t="s">
        <v>315</v>
      </c>
      <c r="C31" s="38" t="s">
        <v>493</v>
      </c>
      <c r="D31" s="40"/>
      <c r="E31" s="40">
        <v>0</v>
      </c>
      <c r="F31" s="40">
        <f t="shared" si="1"/>
        <v>0</v>
      </c>
      <c r="G31" s="40">
        <v>0</v>
      </c>
      <c r="H31" s="40">
        <v>100000</v>
      </c>
      <c r="I31" s="1017"/>
    </row>
    <row r="32" spans="1:9" s="30" customFormat="1" ht="12" customHeight="1" thickBot="1" x14ac:dyDescent="0.3">
      <c r="A32" s="28" t="s">
        <v>43</v>
      </c>
      <c r="B32" s="139" t="s">
        <v>316</v>
      </c>
      <c r="C32" s="29" t="s">
        <v>44</v>
      </c>
      <c r="D32" s="15">
        <f>SUM(D33:D42)</f>
        <v>107000</v>
      </c>
      <c r="E32" s="15">
        <f t="shared" ref="E32:H32" si="6">SUM(E33:E42)</f>
        <v>107000</v>
      </c>
      <c r="F32" s="15">
        <f t="shared" si="6"/>
        <v>0</v>
      </c>
      <c r="G32" s="15">
        <f t="shared" si="6"/>
        <v>107000</v>
      </c>
      <c r="H32" s="15">
        <f t="shared" si="6"/>
        <v>106520</v>
      </c>
      <c r="I32" s="1012">
        <f t="shared" si="3"/>
        <v>99.551401869158866</v>
      </c>
    </row>
    <row r="33" spans="1:9" s="30" customFormat="1" ht="12" customHeight="1" x14ac:dyDescent="0.25">
      <c r="A33" s="31" t="s">
        <v>45</v>
      </c>
      <c r="B33" s="140" t="s">
        <v>317</v>
      </c>
      <c r="C33" s="32" t="s">
        <v>46</v>
      </c>
      <c r="D33" s="33"/>
      <c r="E33" s="33">
        <v>0</v>
      </c>
      <c r="F33" s="33">
        <f t="shared" si="1"/>
        <v>0</v>
      </c>
      <c r="G33" s="33">
        <v>0</v>
      </c>
      <c r="H33" s="33">
        <v>0</v>
      </c>
      <c r="I33" s="1013"/>
    </row>
    <row r="34" spans="1:9" s="30" customFormat="1" ht="12" customHeight="1" x14ac:dyDescent="0.25">
      <c r="A34" s="34" t="s">
        <v>47</v>
      </c>
      <c r="B34" s="141" t="s">
        <v>318</v>
      </c>
      <c r="C34" s="35" t="s">
        <v>48</v>
      </c>
      <c r="D34" s="36">
        <v>84000</v>
      </c>
      <c r="E34" s="36">
        <v>84000</v>
      </c>
      <c r="F34" s="36">
        <f t="shared" si="1"/>
        <v>0</v>
      </c>
      <c r="G34" s="36">
        <v>84000</v>
      </c>
      <c r="H34" s="36">
        <v>86000</v>
      </c>
      <c r="I34" s="1014">
        <f t="shared" si="3"/>
        <v>102.38095238095238</v>
      </c>
    </row>
    <row r="35" spans="1:9" s="30" customFormat="1" ht="12" customHeight="1" x14ac:dyDescent="0.25">
      <c r="A35" s="34" t="s">
        <v>49</v>
      </c>
      <c r="B35" s="141" t="s">
        <v>319</v>
      </c>
      <c r="C35" s="35" t="s">
        <v>50</v>
      </c>
      <c r="D35" s="36"/>
      <c r="E35" s="36">
        <v>0</v>
      </c>
      <c r="F35" s="36">
        <f t="shared" si="1"/>
        <v>0</v>
      </c>
      <c r="G35" s="36">
        <v>0</v>
      </c>
      <c r="H35" s="36">
        <v>0</v>
      </c>
      <c r="I35" s="1014"/>
    </row>
    <row r="36" spans="1:9" s="30" customFormat="1" ht="12" customHeight="1" x14ac:dyDescent="0.25">
      <c r="A36" s="34" t="s">
        <v>51</v>
      </c>
      <c r="B36" s="141" t="s">
        <v>320</v>
      </c>
      <c r="C36" s="35" t="s">
        <v>52</v>
      </c>
      <c r="D36" s="36"/>
      <c r="E36" s="36">
        <v>0</v>
      </c>
      <c r="F36" s="36">
        <f t="shared" si="1"/>
        <v>0</v>
      </c>
      <c r="G36" s="36">
        <v>0</v>
      </c>
      <c r="H36" s="36">
        <v>0</v>
      </c>
      <c r="I36" s="1014"/>
    </row>
    <row r="37" spans="1:9" s="30" customFormat="1" ht="12" customHeight="1" x14ac:dyDescent="0.25">
      <c r="A37" s="34" t="s">
        <v>53</v>
      </c>
      <c r="B37" s="141" t="s">
        <v>321</v>
      </c>
      <c r="C37" s="35" t="s">
        <v>54</v>
      </c>
      <c r="D37" s="36"/>
      <c r="E37" s="36">
        <v>0</v>
      </c>
      <c r="F37" s="36">
        <f t="shared" si="1"/>
        <v>0</v>
      </c>
      <c r="G37" s="36">
        <v>0</v>
      </c>
      <c r="H37" s="36">
        <v>0</v>
      </c>
      <c r="I37" s="1014"/>
    </row>
    <row r="38" spans="1:9" s="30" customFormat="1" ht="12" customHeight="1" x14ac:dyDescent="0.25">
      <c r="A38" s="34" t="s">
        <v>55</v>
      </c>
      <c r="B38" s="141" t="s">
        <v>322</v>
      </c>
      <c r="C38" s="35" t="s">
        <v>56</v>
      </c>
      <c r="D38" s="36">
        <v>23000</v>
      </c>
      <c r="E38" s="36">
        <v>23000</v>
      </c>
      <c r="F38" s="36">
        <f t="shared" si="1"/>
        <v>0</v>
      </c>
      <c r="G38" s="36">
        <v>23000</v>
      </c>
      <c r="H38" s="36">
        <v>20520</v>
      </c>
      <c r="I38" s="1014">
        <f t="shared" si="3"/>
        <v>89.217391304347828</v>
      </c>
    </row>
    <row r="39" spans="1:9" s="30" customFormat="1" ht="12" customHeight="1" x14ac:dyDescent="0.25">
      <c r="A39" s="34" t="s">
        <v>57</v>
      </c>
      <c r="B39" s="141" t="s">
        <v>323</v>
      </c>
      <c r="C39" s="35" t="s">
        <v>58</v>
      </c>
      <c r="D39" s="36"/>
      <c r="E39" s="36">
        <v>0</v>
      </c>
      <c r="F39" s="36">
        <f t="shared" si="1"/>
        <v>0</v>
      </c>
      <c r="G39" s="36">
        <v>0</v>
      </c>
      <c r="H39" s="36"/>
      <c r="I39" s="1014"/>
    </row>
    <row r="40" spans="1:9" s="30" customFormat="1" ht="12" customHeight="1" x14ac:dyDescent="0.25">
      <c r="A40" s="34" t="s">
        <v>59</v>
      </c>
      <c r="B40" s="141" t="s">
        <v>324</v>
      </c>
      <c r="C40" s="35" t="s">
        <v>60</v>
      </c>
      <c r="D40" s="36"/>
      <c r="E40" s="36">
        <v>0</v>
      </c>
      <c r="F40" s="36">
        <f t="shared" si="1"/>
        <v>0</v>
      </c>
      <c r="G40" s="36">
        <v>0</v>
      </c>
      <c r="H40" s="36"/>
      <c r="I40" s="1014"/>
    </row>
    <row r="41" spans="1:9" s="30" customFormat="1" ht="12" customHeight="1" x14ac:dyDescent="0.25">
      <c r="A41" s="34" t="s">
        <v>61</v>
      </c>
      <c r="B41" s="141" t="s">
        <v>325</v>
      </c>
      <c r="C41" s="35" t="s">
        <v>62</v>
      </c>
      <c r="D41" s="42"/>
      <c r="E41" s="42">
        <v>0</v>
      </c>
      <c r="F41" s="42">
        <f t="shared" si="1"/>
        <v>0</v>
      </c>
      <c r="G41" s="42">
        <v>0</v>
      </c>
      <c r="H41" s="42"/>
      <c r="I41" s="1019"/>
    </row>
    <row r="42" spans="1:9" s="30" customFormat="1" ht="12" customHeight="1" thickBot="1" x14ac:dyDescent="0.3">
      <c r="A42" s="37" t="s">
        <v>63</v>
      </c>
      <c r="B42" s="141" t="s">
        <v>326</v>
      </c>
      <c r="C42" s="38" t="s">
        <v>64</v>
      </c>
      <c r="D42" s="43"/>
      <c r="E42" s="43">
        <v>0</v>
      </c>
      <c r="F42" s="43">
        <f t="shared" si="1"/>
        <v>0</v>
      </c>
      <c r="G42" s="43">
        <v>0</v>
      </c>
      <c r="H42" s="43"/>
      <c r="I42" s="1020"/>
    </row>
    <row r="43" spans="1:9" s="30" customFormat="1" ht="12" customHeight="1" thickBot="1" x14ac:dyDescent="0.3">
      <c r="A43" s="28" t="s">
        <v>65</v>
      </c>
      <c r="B43" s="139" t="s">
        <v>327</v>
      </c>
      <c r="C43" s="29" t="s">
        <v>66</v>
      </c>
      <c r="D43" s="15">
        <f>SUM(D44:D48)</f>
        <v>0</v>
      </c>
      <c r="E43" s="15">
        <v>0</v>
      </c>
      <c r="F43" s="15">
        <f t="shared" si="1"/>
        <v>0</v>
      </c>
      <c r="G43" s="15">
        <v>0</v>
      </c>
      <c r="H43" s="15"/>
      <c r="I43" s="1012"/>
    </row>
    <row r="44" spans="1:9" s="30" customFormat="1" ht="12" customHeight="1" x14ac:dyDescent="0.25">
      <c r="A44" s="31" t="s">
        <v>67</v>
      </c>
      <c r="B44" s="140" t="s">
        <v>328</v>
      </c>
      <c r="C44" s="32" t="s">
        <v>68</v>
      </c>
      <c r="D44" s="44"/>
      <c r="E44" s="44">
        <v>0</v>
      </c>
      <c r="F44" s="44">
        <f t="shared" si="1"/>
        <v>0</v>
      </c>
      <c r="G44" s="44">
        <v>0</v>
      </c>
      <c r="H44" s="44"/>
      <c r="I44" s="1018"/>
    </row>
    <row r="45" spans="1:9" s="30" customFormat="1" ht="12" customHeight="1" x14ac:dyDescent="0.25">
      <c r="A45" s="34" t="s">
        <v>69</v>
      </c>
      <c r="B45" s="141" t="s">
        <v>329</v>
      </c>
      <c r="C45" s="35" t="s">
        <v>70</v>
      </c>
      <c r="D45" s="42"/>
      <c r="E45" s="42">
        <v>0</v>
      </c>
      <c r="F45" s="42">
        <f t="shared" si="1"/>
        <v>0</v>
      </c>
      <c r="G45" s="42">
        <v>0</v>
      </c>
      <c r="H45" s="42"/>
      <c r="I45" s="1019"/>
    </row>
    <row r="46" spans="1:9" s="30" customFormat="1" ht="12" customHeight="1" x14ac:dyDescent="0.25">
      <c r="A46" s="34" t="s">
        <v>71</v>
      </c>
      <c r="B46" s="141" t="s">
        <v>330</v>
      </c>
      <c r="C46" s="35" t="s">
        <v>72</v>
      </c>
      <c r="D46" s="42"/>
      <c r="E46" s="42">
        <v>0</v>
      </c>
      <c r="F46" s="42">
        <f t="shared" si="1"/>
        <v>0</v>
      </c>
      <c r="G46" s="42">
        <v>0</v>
      </c>
      <c r="H46" s="42"/>
      <c r="I46" s="1019"/>
    </row>
    <row r="47" spans="1:9" s="30" customFormat="1" ht="12" customHeight="1" x14ac:dyDescent="0.25">
      <c r="A47" s="34" t="s">
        <v>73</v>
      </c>
      <c r="B47" s="141" t="s">
        <v>331</v>
      </c>
      <c r="C47" s="35" t="s">
        <v>74</v>
      </c>
      <c r="D47" s="42"/>
      <c r="E47" s="42">
        <v>0</v>
      </c>
      <c r="F47" s="42">
        <f t="shared" si="1"/>
        <v>0</v>
      </c>
      <c r="G47" s="42">
        <v>0</v>
      </c>
      <c r="H47" s="42"/>
      <c r="I47" s="1019"/>
    </row>
    <row r="48" spans="1:9" s="30" customFormat="1" ht="12" customHeight="1" thickBot="1" x14ac:dyDescent="0.3">
      <c r="A48" s="37" t="s">
        <v>75</v>
      </c>
      <c r="B48" s="141" t="s">
        <v>332</v>
      </c>
      <c r="C48" s="38" t="s">
        <v>76</v>
      </c>
      <c r="D48" s="43"/>
      <c r="E48" s="43">
        <v>0</v>
      </c>
      <c r="F48" s="43">
        <f t="shared" si="1"/>
        <v>0</v>
      </c>
      <c r="G48" s="43">
        <v>0</v>
      </c>
      <c r="H48" s="43"/>
      <c r="I48" s="1020"/>
    </row>
    <row r="49" spans="1:9" s="30" customFormat="1" ht="12" customHeight="1" thickBot="1" x14ac:dyDescent="0.3">
      <c r="A49" s="28" t="s">
        <v>77</v>
      </c>
      <c r="B49" s="139" t="s">
        <v>333</v>
      </c>
      <c r="C49" s="29" t="s">
        <v>78</v>
      </c>
      <c r="D49" s="15">
        <f>SUM(D50:D50)</f>
        <v>0</v>
      </c>
      <c r="E49" s="15">
        <v>0</v>
      </c>
      <c r="F49" s="15">
        <f t="shared" si="1"/>
        <v>0</v>
      </c>
      <c r="G49" s="15">
        <v>0</v>
      </c>
      <c r="H49" s="15"/>
      <c r="I49" s="1012"/>
    </row>
    <row r="50" spans="1:9" s="30" customFormat="1" ht="12" customHeight="1" x14ac:dyDescent="0.25">
      <c r="A50" s="31" t="s">
        <v>503</v>
      </c>
      <c r="B50" s="140" t="s">
        <v>334</v>
      </c>
      <c r="C50" s="32" t="s">
        <v>500</v>
      </c>
      <c r="D50" s="33"/>
      <c r="E50" s="33">
        <v>0</v>
      </c>
      <c r="F50" s="33">
        <f t="shared" si="1"/>
        <v>0</v>
      </c>
      <c r="G50" s="33">
        <v>0</v>
      </c>
      <c r="H50" s="33"/>
      <c r="I50" s="1013"/>
    </row>
    <row r="51" spans="1:9" s="30" customFormat="1" ht="12" customHeight="1" x14ac:dyDescent="0.25">
      <c r="A51" s="31" t="s">
        <v>504</v>
      </c>
      <c r="B51" s="141" t="s">
        <v>335</v>
      </c>
      <c r="C51" s="35" t="s">
        <v>501</v>
      </c>
      <c r="D51" s="33"/>
      <c r="E51" s="33">
        <v>0</v>
      </c>
      <c r="F51" s="33">
        <f t="shared" si="1"/>
        <v>0</v>
      </c>
      <c r="G51" s="33">
        <v>0</v>
      </c>
      <c r="H51" s="33"/>
      <c r="I51" s="1013"/>
    </row>
    <row r="52" spans="1:9" s="30" customFormat="1" ht="13.5" customHeight="1" x14ac:dyDescent="0.25">
      <c r="A52" s="31" t="s">
        <v>505</v>
      </c>
      <c r="B52" s="141" t="s">
        <v>336</v>
      </c>
      <c r="C52" s="35" t="s">
        <v>529</v>
      </c>
      <c r="D52" s="33"/>
      <c r="E52" s="33">
        <v>0</v>
      </c>
      <c r="F52" s="33">
        <f t="shared" si="1"/>
        <v>0</v>
      </c>
      <c r="G52" s="33">
        <v>0</v>
      </c>
      <c r="H52" s="33"/>
      <c r="I52" s="1013"/>
    </row>
    <row r="53" spans="1:9" s="30" customFormat="1" ht="12" customHeight="1" x14ac:dyDescent="0.25">
      <c r="A53" s="37" t="s">
        <v>506</v>
      </c>
      <c r="B53" s="142" t="s">
        <v>502</v>
      </c>
      <c r="C53" s="38" t="s">
        <v>508</v>
      </c>
      <c r="D53" s="40"/>
      <c r="E53" s="40">
        <v>0</v>
      </c>
      <c r="F53" s="40">
        <f t="shared" si="1"/>
        <v>0</v>
      </c>
      <c r="G53" s="40">
        <v>0</v>
      </c>
      <c r="H53" s="40"/>
      <c r="I53" s="1017"/>
    </row>
    <row r="54" spans="1:9" s="30" customFormat="1" ht="12" customHeight="1" thickBot="1" x14ac:dyDescent="0.3">
      <c r="A54" s="37" t="s">
        <v>507</v>
      </c>
      <c r="B54" s="142" t="s">
        <v>499</v>
      </c>
      <c r="C54" s="38" t="s">
        <v>509</v>
      </c>
      <c r="D54" s="40"/>
      <c r="E54" s="40">
        <v>0</v>
      </c>
      <c r="F54" s="40">
        <f t="shared" si="1"/>
        <v>0</v>
      </c>
      <c r="G54" s="40">
        <v>0</v>
      </c>
      <c r="H54" s="40"/>
      <c r="I54" s="1017"/>
    </row>
    <row r="55" spans="1:9" s="30" customFormat="1" ht="12" customHeight="1" thickBot="1" x14ac:dyDescent="0.3">
      <c r="A55" s="28" t="s">
        <v>83</v>
      </c>
      <c r="B55" s="139" t="s">
        <v>337</v>
      </c>
      <c r="C55" s="39" t="s">
        <v>84</v>
      </c>
      <c r="D55" s="15">
        <f>SUM(D56:D56)</f>
        <v>0</v>
      </c>
      <c r="E55" s="15">
        <v>0</v>
      </c>
      <c r="F55" s="15">
        <f t="shared" si="1"/>
        <v>0</v>
      </c>
      <c r="G55" s="15">
        <v>0</v>
      </c>
      <c r="H55" s="15"/>
      <c r="I55" s="1012"/>
    </row>
    <row r="56" spans="1:9" s="30" customFormat="1" ht="12" customHeight="1" x14ac:dyDescent="0.25">
      <c r="A56" s="31" t="s">
        <v>515</v>
      </c>
      <c r="B56" s="140" t="s">
        <v>338</v>
      </c>
      <c r="C56" s="32" t="s">
        <v>510</v>
      </c>
      <c r="D56" s="42"/>
      <c r="E56" s="42">
        <v>0</v>
      </c>
      <c r="F56" s="42">
        <f t="shared" si="1"/>
        <v>0</v>
      </c>
      <c r="G56" s="42">
        <v>0</v>
      </c>
      <c r="H56" s="42"/>
      <c r="I56" s="1019"/>
    </row>
    <row r="57" spans="1:9" s="30" customFormat="1" ht="12" customHeight="1" x14ac:dyDescent="0.25">
      <c r="A57" s="31" t="s">
        <v>516</v>
      </c>
      <c r="B57" s="140" t="s">
        <v>339</v>
      </c>
      <c r="C57" s="35" t="s">
        <v>511</v>
      </c>
      <c r="D57" s="42"/>
      <c r="E57" s="42">
        <v>0</v>
      </c>
      <c r="F57" s="42">
        <f t="shared" si="1"/>
        <v>0</v>
      </c>
      <c r="G57" s="42">
        <v>0</v>
      </c>
      <c r="H57" s="42"/>
      <c r="I57" s="1019"/>
    </row>
    <row r="58" spans="1:9" s="30" customFormat="1" ht="11.25" customHeight="1" x14ac:dyDescent="0.25">
      <c r="A58" s="31" t="s">
        <v>517</v>
      </c>
      <c r="B58" s="140" t="s">
        <v>340</v>
      </c>
      <c r="C58" s="35" t="s">
        <v>530</v>
      </c>
      <c r="D58" s="42"/>
      <c r="E58" s="42">
        <v>0</v>
      </c>
      <c r="F58" s="42">
        <f t="shared" si="1"/>
        <v>0</v>
      </c>
      <c r="G58" s="42">
        <v>0</v>
      </c>
      <c r="H58" s="42"/>
      <c r="I58" s="1019"/>
    </row>
    <row r="59" spans="1:9" s="30" customFormat="1" ht="12" customHeight="1" x14ac:dyDescent="0.25">
      <c r="A59" s="31" t="s">
        <v>516</v>
      </c>
      <c r="B59" s="146" t="s">
        <v>513</v>
      </c>
      <c r="C59" s="38" t="s">
        <v>512</v>
      </c>
      <c r="D59" s="42"/>
      <c r="E59" s="42">
        <v>0</v>
      </c>
      <c r="F59" s="42">
        <f t="shared" si="1"/>
        <v>0</v>
      </c>
      <c r="G59" s="42">
        <v>0</v>
      </c>
      <c r="H59" s="42"/>
      <c r="I59" s="1019"/>
    </row>
    <row r="60" spans="1:9" s="30" customFormat="1" ht="12" customHeight="1" thickBot="1" x14ac:dyDescent="0.3">
      <c r="A60" s="31" t="s">
        <v>517</v>
      </c>
      <c r="B60" s="142" t="s">
        <v>520</v>
      </c>
      <c r="C60" s="38" t="s">
        <v>514</v>
      </c>
      <c r="D60" s="42"/>
      <c r="E60" s="42">
        <v>0</v>
      </c>
      <c r="F60" s="42">
        <f t="shared" si="1"/>
        <v>0</v>
      </c>
      <c r="G60" s="42">
        <v>0</v>
      </c>
      <c r="H60" s="42"/>
      <c r="I60" s="1019"/>
    </row>
    <row r="61" spans="1:9" s="30" customFormat="1" ht="12" customHeight="1" thickBot="1" x14ac:dyDescent="0.3">
      <c r="A61" s="28" t="s">
        <v>85</v>
      </c>
      <c r="B61" s="139"/>
      <c r="C61" s="29" t="s">
        <v>86</v>
      </c>
      <c r="D61" s="18">
        <f>+D5+D12+D18+D24+D32+D43+D49+D55</f>
        <v>72689000</v>
      </c>
      <c r="E61" s="18">
        <f t="shared" ref="E61:H61" si="7">+E5+E12+E18+E24+E32+E43+E49+E55</f>
        <v>80390389</v>
      </c>
      <c r="F61" s="18">
        <f t="shared" si="7"/>
        <v>80300</v>
      </c>
      <c r="G61" s="18">
        <f t="shared" si="7"/>
        <v>80470689</v>
      </c>
      <c r="H61" s="18">
        <f t="shared" si="7"/>
        <v>7502257</v>
      </c>
      <c r="I61" s="1015">
        <f t="shared" si="3"/>
        <v>9.322968515902728</v>
      </c>
    </row>
    <row r="62" spans="1:9" s="30" customFormat="1" ht="12" customHeight="1" thickBot="1" x14ac:dyDescent="0.3">
      <c r="A62" s="45" t="s">
        <v>87</v>
      </c>
      <c r="B62" s="139" t="s">
        <v>342</v>
      </c>
      <c r="C62" s="39" t="s">
        <v>88</v>
      </c>
      <c r="D62" s="15">
        <f>SUM(D63:D65)</f>
        <v>0</v>
      </c>
      <c r="E62" s="15">
        <v>0</v>
      </c>
      <c r="F62" s="15">
        <f t="shared" ref="F62:H62" si="8">SUM(F63:F65)</f>
        <v>0</v>
      </c>
      <c r="G62" s="15">
        <v>0</v>
      </c>
      <c r="H62" s="15">
        <f t="shared" si="8"/>
        <v>0</v>
      </c>
      <c r="I62" s="1012"/>
    </row>
    <row r="63" spans="1:9" s="30" customFormat="1" ht="12" customHeight="1" x14ac:dyDescent="0.25">
      <c r="A63" s="31" t="s">
        <v>89</v>
      </c>
      <c r="B63" s="140" t="s">
        <v>343</v>
      </c>
      <c r="C63" s="32" t="s">
        <v>90</v>
      </c>
      <c r="D63" s="42"/>
      <c r="E63" s="42">
        <v>0</v>
      </c>
      <c r="F63" s="42">
        <f t="shared" si="1"/>
        <v>0</v>
      </c>
      <c r="G63" s="42">
        <v>0</v>
      </c>
      <c r="H63" s="42"/>
      <c r="I63" s="1019"/>
    </row>
    <row r="64" spans="1:9" s="30" customFormat="1" ht="12" customHeight="1" x14ac:dyDescent="0.25">
      <c r="A64" s="34" t="s">
        <v>91</v>
      </c>
      <c r="B64" s="140" t="s">
        <v>344</v>
      </c>
      <c r="C64" s="35" t="s">
        <v>92</v>
      </c>
      <c r="D64" s="42"/>
      <c r="E64" s="42">
        <v>0</v>
      </c>
      <c r="F64" s="42">
        <f t="shared" si="1"/>
        <v>0</v>
      </c>
      <c r="G64" s="42">
        <v>0</v>
      </c>
      <c r="H64" s="42"/>
      <c r="I64" s="1019"/>
    </row>
    <row r="65" spans="1:9" s="30" customFormat="1" ht="12" customHeight="1" thickBot="1" x14ac:dyDescent="0.3">
      <c r="A65" s="37" t="s">
        <v>93</v>
      </c>
      <c r="B65" s="140" t="s">
        <v>345</v>
      </c>
      <c r="C65" s="46" t="s">
        <v>94</v>
      </c>
      <c r="D65" s="42"/>
      <c r="E65" s="42">
        <v>0</v>
      </c>
      <c r="F65" s="42">
        <f t="shared" si="1"/>
        <v>0</v>
      </c>
      <c r="G65" s="42">
        <v>0</v>
      </c>
      <c r="H65" s="42"/>
      <c r="I65" s="1019"/>
    </row>
    <row r="66" spans="1:9" s="30" customFormat="1" ht="12" customHeight="1" thickBot="1" x14ac:dyDescent="0.3">
      <c r="A66" s="45" t="s">
        <v>95</v>
      </c>
      <c r="B66" s="139" t="s">
        <v>346</v>
      </c>
      <c r="C66" s="39" t="s">
        <v>96</v>
      </c>
      <c r="D66" s="15">
        <f>SUM(D67:D70)</f>
        <v>0</v>
      </c>
      <c r="E66" s="15">
        <v>0</v>
      </c>
      <c r="F66" s="15">
        <f t="shared" si="1"/>
        <v>0</v>
      </c>
      <c r="G66" s="15">
        <v>0</v>
      </c>
      <c r="H66" s="15"/>
      <c r="I66" s="1012"/>
    </row>
    <row r="67" spans="1:9" s="30" customFormat="1" ht="12" customHeight="1" x14ac:dyDescent="0.25">
      <c r="A67" s="31" t="s">
        <v>97</v>
      </c>
      <c r="B67" s="140" t="s">
        <v>347</v>
      </c>
      <c r="C67" s="32" t="s">
        <v>98</v>
      </c>
      <c r="D67" s="42"/>
      <c r="E67" s="42">
        <v>0</v>
      </c>
      <c r="F67" s="42">
        <f t="shared" si="1"/>
        <v>0</v>
      </c>
      <c r="G67" s="42">
        <v>0</v>
      </c>
      <c r="H67" s="42"/>
      <c r="I67" s="1019"/>
    </row>
    <row r="68" spans="1:9" s="30" customFormat="1" ht="12" customHeight="1" x14ac:dyDescent="0.25">
      <c r="A68" s="34" t="s">
        <v>99</v>
      </c>
      <c r="B68" s="140" t="s">
        <v>348</v>
      </c>
      <c r="C68" s="35" t="s">
        <v>100</v>
      </c>
      <c r="D68" s="42"/>
      <c r="E68" s="42">
        <v>0</v>
      </c>
      <c r="F68" s="42">
        <f t="shared" si="1"/>
        <v>0</v>
      </c>
      <c r="G68" s="42">
        <v>0</v>
      </c>
      <c r="H68" s="42"/>
      <c r="I68" s="1019"/>
    </row>
    <row r="69" spans="1:9" s="30" customFormat="1" ht="12" customHeight="1" x14ac:dyDescent="0.25">
      <c r="A69" s="34" t="s">
        <v>101</v>
      </c>
      <c r="B69" s="140" t="s">
        <v>349</v>
      </c>
      <c r="C69" s="35" t="s">
        <v>102</v>
      </c>
      <c r="D69" s="42"/>
      <c r="E69" s="42">
        <v>0</v>
      </c>
      <c r="F69" s="42">
        <f t="shared" si="1"/>
        <v>0</v>
      </c>
      <c r="G69" s="42">
        <v>0</v>
      </c>
      <c r="H69" s="42"/>
      <c r="I69" s="1019"/>
    </row>
    <row r="70" spans="1:9" s="30" customFormat="1" ht="12" customHeight="1" thickBot="1" x14ac:dyDescent="0.3">
      <c r="A70" s="37" t="s">
        <v>103</v>
      </c>
      <c r="B70" s="140" t="s">
        <v>350</v>
      </c>
      <c r="C70" s="38" t="s">
        <v>104</v>
      </c>
      <c r="D70" s="42"/>
      <c r="E70" s="42">
        <v>0</v>
      </c>
      <c r="F70" s="42">
        <f t="shared" si="1"/>
        <v>0</v>
      </c>
      <c r="G70" s="42">
        <v>0</v>
      </c>
      <c r="H70" s="42"/>
      <c r="I70" s="1019"/>
    </row>
    <row r="71" spans="1:9" s="30" customFormat="1" ht="12" customHeight="1" thickBot="1" x14ac:dyDescent="0.3">
      <c r="A71" s="45" t="s">
        <v>105</v>
      </c>
      <c r="B71" s="139" t="s">
        <v>351</v>
      </c>
      <c r="C71" s="39" t="s">
        <v>106</v>
      </c>
      <c r="D71" s="15">
        <f>SUM(D72:D73)</f>
        <v>0</v>
      </c>
      <c r="E71" s="15">
        <v>0</v>
      </c>
      <c r="F71" s="15">
        <f t="shared" ref="F71:F84" si="9">G71-E71</f>
        <v>0</v>
      </c>
      <c r="G71" s="15">
        <v>0</v>
      </c>
      <c r="H71" s="15">
        <f t="shared" ref="H71" si="10">SUM(H72:H73)</f>
        <v>0</v>
      </c>
      <c r="I71" s="1012"/>
    </row>
    <row r="72" spans="1:9" s="30" customFormat="1" ht="12" customHeight="1" x14ac:dyDescent="0.25">
      <c r="A72" s="31" t="s">
        <v>107</v>
      </c>
      <c r="B72" s="140" t="s">
        <v>352</v>
      </c>
      <c r="C72" s="32" t="s">
        <v>108</v>
      </c>
      <c r="D72" s="42"/>
      <c r="E72" s="42">
        <v>0</v>
      </c>
      <c r="F72" s="42">
        <f t="shared" si="9"/>
        <v>0</v>
      </c>
      <c r="G72" s="42">
        <v>0</v>
      </c>
      <c r="H72" s="42"/>
      <c r="I72" s="1019"/>
    </row>
    <row r="73" spans="1:9" s="30" customFormat="1" ht="12" customHeight="1" thickBot="1" x14ac:dyDescent="0.3">
      <c r="A73" s="37" t="s">
        <v>109</v>
      </c>
      <c r="B73" s="140" t="s">
        <v>353</v>
      </c>
      <c r="C73" s="38" t="s">
        <v>110</v>
      </c>
      <c r="D73" s="42"/>
      <c r="E73" s="42">
        <v>0</v>
      </c>
      <c r="F73" s="42">
        <f t="shared" si="9"/>
        <v>0</v>
      </c>
      <c r="G73" s="42">
        <v>0</v>
      </c>
      <c r="H73" s="42"/>
      <c r="I73" s="1019"/>
    </row>
    <row r="74" spans="1:9" s="30" customFormat="1" ht="12" customHeight="1" thickBot="1" x14ac:dyDescent="0.3">
      <c r="A74" s="45" t="s">
        <v>111</v>
      </c>
      <c r="B74" s="139"/>
      <c r="C74" s="39" t="s">
        <v>112</v>
      </c>
      <c r="D74" s="15">
        <f>SUM(D75:D77)</f>
        <v>0</v>
      </c>
      <c r="E74" s="15">
        <v>0</v>
      </c>
      <c r="F74" s="15">
        <f t="shared" si="9"/>
        <v>0</v>
      </c>
      <c r="G74" s="15">
        <v>0</v>
      </c>
      <c r="H74" s="15"/>
      <c r="I74" s="1012"/>
    </row>
    <row r="75" spans="1:9" s="30" customFormat="1" ht="12" customHeight="1" x14ac:dyDescent="0.25">
      <c r="A75" s="31" t="s">
        <v>522</v>
      </c>
      <c r="B75" s="140" t="s">
        <v>354</v>
      </c>
      <c r="C75" s="32" t="s">
        <v>113</v>
      </c>
      <c r="D75" s="42"/>
      <c r="E75" s="42">
        <v>0</v>
      </c>
      <c r="F75" s="42">
        <f t="shared" si="9"/>
        <v>0</v>
      </c>
      <c r="G75" s="42">
        <v>0</v>
      </c>
      <c r="H75" s="42"/>
      <c r="I75" s="1019"/>
    </row>
    <row r="76" spans="1:9" s="30" customFormat="1" ht="12" customHeight="1" x14ac:dyDescent="0.25">
      <c r="A76" s="34" t="s">
        <v>523</v>
      </c>
      <c r="B76" s="141" t="s">
        <v>355</v>
      </c>
      <c r="C76" s="35" t="s">
        <v>114</v>
      </c>
      <c r="D76" s="42"/>
      <c r="E76" s="42">
        <v>0</v>
      </c>
      <c r="F76" s="42">
        <f t="shared" si="9"/>
        <v>0</v>
      </c>
      <c r="G76" s="42">
        <v>0</v>
      </c>
      <c r="H76" s="42"/>
      <c r="I76" s="1019"/>
    </row>
    <row r="77" spans="1:9" s="30" customFormat="1" ht="12" customHeight="1" thickBot="1" x14ac:dyDescent="0.3">
      <c r="A77" s="37" t="s">
        <v>524</v>
      </c>
      <c r="B77" s="142" t="s">
        <v>521</v>
      </c>
      <c r="C77" s="38" t="s">
        <v>565</v>
      </c>
      <c r="D77" s="42"/>
      <c r="E77" s="42">
        <v>0</v>
      </c>
      <c r="F77" s="42">
        <f t="shared" si="9"/>
        <v>0</v>
      </c>
      <c r="G77" s="42">
        <v>0</v>
      </c>
      <c r="H77" s="42"/>
      <c r="I77" s="1019"/>
    </row>
    <row r="78" spans="1:9" s="30" customFormat="1" ht="12" customHeight="1" thickBot="1" x14ac:dyDescent="0.3">
      <c r="A78" s="45" t="s">
        <v>115</v>
      </c>
      <c r="B78" s="139" t="s">
        <v>356</v>
      </c>
      <c r="C78" s="39" t="s">
        <v>116</v>
      </c>
      <c r="D78" s="15">
        <f>SUM(D79:D82)</f>
        <v>0</v>
      </c>
      <c r="E78" s="15">
        <v>0</v>
      </c>
      <c r="F78" s="15">
        <f t="shared" si="9"/>
        <v>0</v>
      </c>
      <c r="G78" s="15">
        <v>0</v>
      </c>
      <c r="H78" s="15"/>
      <c r="I78" s="1012"/>
    </row>
    <row r="79" spans="1:9" s="30" customFormat="1" ht="12" customHeight="1" x14ac:dyDescent="0.25">
      <c r="A79" s="47" t="s">
        <v>525</v>
      </c>
      <c r="B79" s="140" t="s">
        <v>357</v>
      </c>
      <c r="C79" s="32" t="s">
        <v>566</v>
      </c>
      <c r="D79" s="42"/>
      <c r="E79" s="42">
        <v>0</v>
      </c>
      <c r="F79" s="42">
        <f t="shared" si="9"/>
        <v>0</v>
      </c>
      <c r="G79" s="42">
        <v>0</v>
      </c>
      <c r="H79" s="42"/>
      <c r="I79" s="1019"/>
    </row>
    <row r="80" spans="1:9" s="30" customFormat="1" ht="12" customHeight="1" x14ac:dyDescent="0.25">
      <c r="A80" s="48" t="s">
        <v>526</v>
      </c>
      <c r="B80" s="140" t="s">
        <v>358</v>
      </c>
      <c r="C80" s="35" t="s">
        <v>567</v>
      </c>
      <c r="D80" s="42"/>
      <c r="E80" s="42">
        <v>0</v>
      </c>
      <c r="F80" s="42">
        <f t="shared" si="9"/>
        <v>0</v>
      </c>
      <c r="G80" s="42">
        <v>0</v>
      </c>
      <c r="H80" s="42"/>
      <c r="I80" s="1019"/>
    </row>
    <row r="81" spans="1:9" s="30" customFormat="1" ht="12" customHeight="1" x14ac:dyDescent="0.25">
      <c r="A81" s="48" t="s">
        <v>527</v>
      </c>
      <c r="B81" s="140" t="s">
        <v>359</v>
      </c>
      <c r="C81" s="35" t="s">
        <v>568</v>
      </c>
      <c r="D81" s="42"/>
      <c r="E81" s="42">
        <v>0</v>
      </c>
      <c r="F81" s="42">
        <f t="shared" si="9"/>
        <v>0</v>
      </c>
      <c r="G81" s="42">
        <v>0</v>
      </c>
      <c r="H81" s="42"/>
      <c r="I81" s="1019"/>
    </row>
    <row r="82" spans="1:9" s="30" customFormat="1" ht="12" customHeight="1" thickBot="1" x14ac:dyDescent="0.3">
      <c r="A82" s="49" t="s">
        <v>528</v>
      </c>
      <c r="B82" s="140" t="s">
        <v>360</v>
      </c>
      <c r="C82" s="38" t="s">
        <v>569</v>
      </c>
      <c r="D82" s="42"/>
      <c r="E82" s="42">
        <v>0</v>
      </c>
      <c r="F82" s="42">
        <f t="shared" si="9"/>
        <v>0</v>
      </c>
      <c r="G82" s="42">
        <v>0</v>
      </c>
      <c r="H82" s="42"/>
      <c r="I82" s="1019"/>
    </row>
    <row r="83" spans="1:9" s="30" customFormat="1" ht="13.5" customHeight="1" thickBot="1" x14ac:dyDescent="0.3">
      <c r="A83" s="45" t="s">
        <v>117</v>
      </c>
      <c r="B83" s="139" t="s">
        <v>361</v>
      </c>
      <c r="C83" s="39" t="s">
        <v>118</v>
      </c>
      <c r="D83" s="50"/>
      <c r="E83" s="50">
        <v>0</v>
      </c>
      <c r="F83" s="50">
        <f t="shared" si="9"/>
        <v>0</v>
      </c>
      <c r="G83" s="50">
        <v>0</v>
      </c>
      <c r="H83" s="50"/>
      <c r="I83" s="1021"/>
    </row>
    <row r="84" spans="1:9" s="30" customFormat="1" ht="13.5" customHeight="1" thickBot="1" x14ac:dyDescent="0.3">
      <c r="A84" s="348" t="s">
        <v>180</v>
      </c>
      <c r="B84" s="139"/>
      <c r="C84" s="39" t="s">
        <v>591</v>
      </c>
      <c r="D84" s="50"/>
      <c r="E84" s="50">
        <v>0</v>
      </c>
      <c r="F84" s="50">
        <f t="shared" si="9"/>
        <v>0</v>
      </c>
      <c r="G84" s="50">
        <v>0</v>
      </c>
      <c r="H84" s="50"/>
      <c r="I84" s="1021"/>
    </row>
    <row r="85" spans="1:9" s="30" customFormat="1" ht="15.75" customHeight="1" thickBot="1" x14ac:dyDescent="0.3">
      <c r="A85" s="348" t="s">
        <v>183</v>
      </c>
      <c r="B85" s="139" t="s">
        <v>341</v>
      </c>
      <c r="C85" s="51" t="s">
        <v>120</v>
      </c>
      <c r="D85" s="18">
        <f>+D62+D66+D71+D74+D78+D83</f>
        <v>0</v>
      </c>
      <c r="E85" s="18">
        <f t="shared" ref="E85:H85" si="11">+E62+E66+E71+E74+E78+E83</f>
        <v>0</v>
      </c>
      <c r="F85" s="18">
        <f t="shared" si="11"/>
        <v>0</v>
      </c>
      <c r="G85" s="18">
        <f t="shared" si="11"/>
        <v>0</v>
      </c>
      <c r="H85" s="18">
        <f t="shared" si="11"/>
        <v>0</v>
      </c>
      <c r="I85" s="1015"/>
    </row>
    <row r="86" spans="1:9" s="30" customFormat="1" ht="16.5" customHeight="1" thickBot="1" x14ac:dyDescent="0.3">
      <c r="A86" s="348" t="s">
        <v>186</v>
      </c>
      <c r="B86" s="143"/>
      <c r="C86" s="52" t="s">
        <v>122</v>
      </c>
      <c r="D86" s="18">
        <f>+D61+D85</f>
        <v>72689000</v>
      </c>
      <c r="E86" s="18">
        <f t="shared" ref="E86:H86" si="12">+E61+E85</f>
        <v>80390389</v>
      </c>
      <c r="F86" s="18">
        <f t="shared" si="12"/>
        <v>80300</v>
      </c>
      <c r="G86" s="18">
        <f t="shared" si="12"/>
        <v>80470689</v>
      </c>
      <c r="H86" s="18">
        <f t="shared" si="12"/>
        <v>7502257</v>
      </c>
      <c r="I86" s="1015">
        <f t="shared" ref="I86" si="13">H86/G86*100</f>
        <v>9.322968515902728</v>
      </c>
    </row>
    <row r="87" spans="1:9" s="30" customFormat="1" x14ac:dyDescent="0.25">
      <c r="A87" s="75"/>
      <c r="B87" s="53"/>
      <c r="C87" s="76"/>
      <c r="D87" s="77"/>
      <c r="E87" s="77"/>
      <c r="F87" s="77"/>
      <c r="G87" s="77"/>
      <c r="H87" s="77"/>
      <c r="I87" s="77"/>
    </row>
    <row r="88" spans="1:9" ht="16.5" customHeight="1" x14ac:dyDescent="0.3">
      <c r="A88" s="1043" t="s">
        <v>123</v>
      </c>
      <c r="B88" s="1043"/>
      <c r="C88" s="1043"/>
      <c r="D88" s="1043"/>
      <c r="E88" s="372"/>
      <c r="F88" s="372"/>
      <c r="G88" s="19"/>
      <c r="H88" s="19"/>
      <c r="I88" s="19"/>
    </row>
    <row r="89" spans="1:9" ht="16.5" customHeight="1" thickBot="1" x14ac:dyDescent="0.35">
      <c r="A89" s="1044" t="s">
        <v>124</v>
      </c>
      <c r="B89" s="1044"/>
      <c r="C89" s="1044"/>
      <c r="D89" s="20"/>
      <c r="E89" s="20"/>
      <c r="F89" s="20"/>
      <c r="G89" s="20"/>
      <c r="H89" s="20"/>
      <c r="I89" s="20"/>
    </row>
    <row r="90" spans="1:9" ht="57.6" thickBot="1" x14ac:dyDescent="0.35">
      <c r="A90" s="21" t="s">
        <v>4</v>
      </c>
      <c r="B90" s="132" t="s">
        <v>266</v>
      </c>
      <c r="C90" s="22" t="s">
        <v>125</v>
      </c>
      <c r="D90" s="23" t="s">
        <v>625</v>
      </c>
      <c r="E90" s="23" t="s">
        <v>1254</v>
      </c>
      <c r="F90" s="23" t="s">
        <v>652</v>
      </c>
      <c r="G90" s="23" t="s">
        <v>653</v>
      </c>
      <c r="H90" s="23" t="s">
        <v>1212</v>
      </c>
      <c r="I90" s="23" t="s">
        <v>1626</v>
      </c>
    </row>
    <row r="91" spans="1:9" s="27" customFormat="1" ht="12" customHeight="1" thickBot="1" x14ac:dyDescent="0.25">
      <c r="A91" s="14">
        <v>1</v>
      </c>
      <c r="B91" s="14">
        <v>2</v>
      </c>
      <c r="C91" s="54">
        <v>2</v>
      </c>
      <c r="D91" s="55">
        <v>3</v>
      </c>
      <c r="E91" s="55">
        <v>3</v>
      </c>
      <c r="F91" s="55">
        <v>3</v>
      </c>
      <c r="G91" s="55">
        <v>3</v>
      </c>
      <c r="H91" s="55">
        <v>6</v>
      </c>
      <c r="I91" s="55">
        <v>6</v>
      </c>
    </row>
    <row r="92" spans="1:9" ht="12" customHeight="1" thickBot="1" x14ac:dyDescent="0.35">
      <c r="A92" s="56" t="s">
        <v>6</v>
      </c>
      <c r="B92" s="144"/>
      <c r="C92" s="57" t="s">
        <v>126</v>
      </c>
      <c r="D92" s="58">
        <f>SUM(D93:D97)</f>
        <v>72689000</v>
      </c>
      <c r="E92" s="58">
        <f t="shared" ref="E92:H92" si="14">SUM(E93:E97)</f>
        <v>80390389</v>
      </c>
      <c r="F92" s="58">
        <f t="shared" si="14"/>
        <v>80300</v>
      </c>
      <c r="G92" s="58">
        <f t="shared" si="14"/>
        <v>80470689</v>
      </c>
      <c r="H92" s="58">
        <f t="shared" si="14"/>
        <v>70466256</v>
      </c>
      <c r="I92" s="1022">
        <f t="shared" ref="I92:I135" si="15">H92/G92*100</f>
        <v>87.56760613793179</v>
      </c>
    </row>
    <row r="93" spans="1:9" ht="12" customHeight="1" x14ac:dyDescent="0.3">
      <c r="A93" s="59" t="s">
        <v>8</v>
      </c>
      <c r="B93" s="145" t="s">
        <v>267</v>
      </c>
      <c r="C93" s="60" t="s">
        <v>127</v>
      </c>
      <c r="D93" s="61">
        <v>59295000</v>
      </c>
      <c r="E93" s="61">
        <v>65390931</v>
      </c>
      <c r="F93" s="61">
        <f t="shared" ref="F93:F133" si="16">G93-E93</f>
        <v>67200</v>
      </c>
      <c r="G93" s="61">
        <v>65458131</v>
      </c>
      <c r="H93" s="61">
        <v>57679581</v>
      </c>
      <c r="I93" s="1023">
        <f t="shared" si="15"/>
        <v>88.116755120918441</v>
      </c>
    </row>
    <row r="94" spans="1:9" ht="12" customHeight="1" x14ac:dyDescent="0.3">
      <c r="A94" s="34" t="s">
        <v>10</v>
      </c>
      <c r="B94" s="141" t="s">
        <v>268</v>
      </c>
      <c r="C94" s="4" t="s">
        <v>128</v>
      </c>
      <c r="D94" s="36">
        <v>12664000</v>
      </c>
      <c r="E94" s="36">
        <v>13838979</v>
      </c>
      <c r="F94" s="36">
        <f t="shared" si="16"/>
        <v>13100</v>
      </c>
      <c r="G94" s="36">
        <v>13852079</v>
      </c>
      <c r="H94" s="36">
        <v>12024254</v>
      </c>
      <c r="I94" s="1014">
        <f t="shared" si="15"/>
        <v>86.804688307076503</v>
      </c>
    </row>
    <row r="95" spans="1:9" ht="12" customHeight="1" x14ac:dyDescent="0.3">
      <c r="A95" s="34" t="s">
        <v>12</v>
      </c>
      <c r="B95" s="141" t="s">
        <v>269</v>
      </c>
      <c r="C95" s="4" t="s">
        <v>129</v>
      </c>
      <c r="D95" s="40">
        <v>730000</v>
      </c>
      <c r="E95" s="40">
        <v>1160479</v>
      </c>
      <c r="F95" s="40">
        <f t="shared" si="16"/>
        <v>0</v>
      </c>
      <c r="G95" s="40">
        <v>1160479</v>
      </c>
      <c r="H95" s="40">
        <v>762421</v>
      </c>
      <c r="I95" s="1017">
        <f t="shared" si="15"/>
        <v>65.698819194487783</v>
      </c>
    </row>
    <row r="96" spans="1:9" ht="12" customHeight="1" x14ac:dyDescent="0.3">
      <c r="A96" s="34" t="s">
        <v>13</v>
      </c>
      <c r="B96" s="141" t="s">
        <v>270</v>
      </c>
      <c r="C96" s="62" t="s">
        <v>130</v>
      </c>
      <c r="D96" s="40"/>
      <c r="E96" s="40">
        <v>0</v>
      </c>
      <c r="F96" s="40">
        <f t="shared" si="16"/>
        <v>0</v>
      </c>
      <c r="G96" s="40">
        <v>0</v>
      </c>
      <c r="H96" s="40"/>
      <c r="I96" s="1017"/>
    </row>
    <row r="97" spans="1:9" ht="12" customHeight="1" thickBot="1" x14ac:dyDescent="0.35">
      <c r="A97" s="34" t="s">
        <v>131</v>
      </c>
      <c r="B97" s="148" t="s">
        <v>271</v>
      </c>
      <c r="C97" s="63" t="s">
        <v>132</v>
      </c>
      <c r="D97" s="40"/>
      <c r="E97" s="40">
        <v>0</v>
      </c>
      <c r="F97" s="40">
        <f t="shared" si="16"/>
        <v>0</v>
      </c>
      <c r="G97" s="40">
        <v>0</v>
      </c>
      <c r="H97" s="40"/>
      <c r="I97" s="1017"/>
    </row>
    <row r="98" spans="1:9" ht="12" customHeight="1" thickBot="1" x14ac:dyDescent="0.35">
      <c r="A98" s="28" t="s">
        <v>17</v>
      </c>
      <c r="B98" s="139" t="s">
        <v>275</v>
      </c>
      <c r="C98" s="8" t="s">
        <v>570</v>
      </c>
      <c r="D98" s="15">
        <f>+D99+D101+D100</f>
        <v>0</v>
      </c>
      <c r="E98" s="15">
        <v>0</v>
      </c>
      <c r="F98" s="15">
        <f t="shared" si="16"/>
        <v>0</v>
      </c>
      <c r="G98" s="15">
        <v>0</v>
      </c>
      <c r="H98" s="15">
        <f t="shared" ref="H98" si="17">+H99+H101+H100</f>
        <v>0</v>
      </c>
      <c r="I98" s="1012"/>
    </row>
    <row r="99" spans="1:9" ht="12" customHeight="1" x14ac:dyDescent="0.3">
      <c r="A99" s="31" t="s">
        <v>362</v>
      </c>
      <c r="B99" s="140" t="s">
        <v>275</v>
      </c>
      <c r="C99" s="6" t="s">
        <v>138</v>
      </c>
      <c r="D99" s="33"/>
      <c r="E99" s="33">
        <v>0</v>
      </c>
      <c r="F99" s="33">
        <f t="shared" si="16"/>
        <v>0</v>
      </c>
      <c r="G99" s="33">
        <v>0</v>
      </c>
      <c r="H99" s="33"/>
      <c r="I99" s="1013"/>
    </row>
    <row r="100" spans="1:9" ht="12" customHeight="1" x14ac:dyDescent="0.3">
      <c r="A100" s="31" t="s">
        <v>363</v>
      </c>
      <c r="B100" s="146" t="s">
        <v>275</v>
      </c>
      <c r="C100" s="151" t="s">
        <v>532</v>
      </c>
      <c r="D100" s="137"/>
      <c r="E100" s="137">
        <v>0</v>
      </c>
      <c r="F100" s="137">
        <f t="shared" si="16"/>
        <v>0</v>
      </c>
      <c r="G100" s="137">
        <v>0</v>
      </c>
      <c r="H100" s="137"/>
      <c r="I100" s="1024"/>
    </row>
    <row r="101" spans="1:9" ht="12" customHeight="1" thickBot="1" x14ac:dyDescent="0.35">
      <c r="A101" s="31" t="s">
        <v>364</v>
      </c>
      <c r="B101" s="142" t="s">
        <v>275</v>
      </c>
      <c r="C101" s="66" t="s">
        <v>531</v>
      </c>
      <c r="D101" s="40"/>
      <c r="E101" s="40">
        <v>0</v>
      </c>
      <c r="F101" s="40">
        <f t="shared" si="16"/>
        <v>0</v>
      </c>
      <c r="G101" s="40">
        <v>0</v>
      </c>
      <c r="H101" s="40"/>
      <c r="I101" s="1017"/>
    </row>
    <row r="102" spans="1:9" ht="12" customHeight="1" thickBot="1" x14ac:dyDescent="0.35">
      <c r="A102" s="28" t="s">
        <v>29</v>
      </c>
      <c r="B102" s="139"/>
      <c r="C102" s="65" t="s">
        <v>573</v>
      </c>
      <c r="D102" s="15">
        <f>+D103+D105+D107</f>
        <v>0</v>
      </c>
      <c r="E102" s="15">
        <v>0</v>
      </c>
      <c r="F102" s="15">
        <f t="shared" si="16"/>
        <v>0</v>
      </c>
      <c r="G102" s="15">
        <v>0</v>
      </c>
      <c r="H102" s="15">
        <f t="shared" ref="H102" si="18">+H103+H105+H107</f>
        <v>0</v>
      </c>
      <c r="I102" s="1012"/>
    </row>
    <row r="103" spans="1:9" ht="12" customHeight="1" x14ac:dyDescent="0.3">
      <c r="A103" s="31" t="s">
        <v>539</v>
      </c>
      <c r="B103" s="140" t="s">
        <v>272</v>
      </c>
      <c r="C103" s="4" t="s">
        <v>133</v>
      </c>
      <c r="D103" s="33"/>
      <c r="E103" s="33">
        <v>0</v>
      </c>
      <c r="F103" s="33">
        <f t="shared" si="16"/>
        <v>0</v>
      </c>
      <c r="G103" s="33">
        <v>0</v>
      </c>
      <c r="H103" s="33"/>
      <c r="I103" s="1013"/>
    </row>
    <row r="104" spans="1:9" ht="12" customHeight="1" x14ac:dyDescent="0.3">
      <c r="A104" s="31" t="s">
        <v>540</v>
      </c>
      <c r="B104" s="149" t="s">
        <v>272</v>
      </c>
      <c r="C104" s="66" t="s">
        <v>134</v>
      </c>
      <c r="D104" s="33"/>
      <c r="E104" s="33">
        <v>0</v>
      </c>
      <c r="F104" s="33">
        <f t="shared" si="16"/>
        <v>0</v>
      </c>
      <c r="G104" s="33">
        <v>0</v>
      </c>
      <c r="H104" s="33"/>
      <c r="I104" s="1013"/>
    </row>
    <row r="105" spans="1:9" ht="12" customHeight="1" x14ac:dyDescent="0.3">
      <c r="A105" s="31" t="s">
        <v>541</v>
      </c>
      <c r="B105" s="149" t="s">
        <v>273</v>
      </c>
      <c r="C105" s="66" t="s">
        <v>135</v>
      </c>
      <c r="D105" s="36"/>
      <c r="E105" s="36">
        <v>0</v>
      </c>
      <c r="F105" s="36">
        <f t="shared" si="16"/>
        <v>0</v>
      </c>
      <c r="G105" s="36">
        <v>0</v>
      </c>
      <c r="H105" s="36"/>
      <c r="I105" s="1014"/>
    </row>
    <row r="106" spans="1:9" ht="12" customHeight="1" x14ac:dyDescent="0.3">
      <c r="A106" s="31" t="s">
        <v>571</v>
      </c>
      <c r="B106" s="149" t="s">
        <v>273</v>
      </c>
      <c r="C106" s="66" t="s">
        <v>136</v>
      </c>
      <c r="D106" s="16"/>
      <c r="E106" s="16">
        <v>0</v>
      </c>
      <c r="F106" s="16">
        <f t="shared" si="16"/>
        <v>0</v>
      </c>
      <c r="G106" s="16">
        <v>0</v>
      </c>
      <c r="H106" s="16"/>
      <c r="I106" s="1025"/>
    </row>
    <row r="107" spans="1:9" ht="12" customHeight="1" thickBot="1" x14ac:dyDescent="0.35">
      <c r="A107" s="31" t="s">
        <v>572</v>
      </c>
      <c r="B107" s="146" t="s">
        <v>274</v>
      </c>
      <c r="C107" s="67" t="s">
        <v>137</v>
      </c>
      <c r="D107" s="16"/>
      <c r="E107" s="16">
        <v>0</v>
      </c>
      <c r="F107" s="16">
        <f t="shared" si="16"/>
        <v>0</v>
      </c>
      <c r="G107" s="16">
        <v>0</v>
      </c>
      <c r="H107" s="16"/>
      <c r="I107" s="1025"/>
    </row>
    <row r="108" spans="1:9" ht="12" customHeight="1" thickBot="1" x14ac:dyDescent="0.35">
      <c r="A108" s="28" t="s">
        <v>139</v>
      </c>
      <c r="B108" s="139"/>
      <c r="C108" s="8" t="s">
        <v>140</v>
      </c>
      <c r="D108" s="15">
        <f>+D92+D102+D98</f>
        <v>72689000</v>
      </c>
      <c r="E108" s="15">
        <f t="shared" ref="E108:H108" si="19">+E92+E102+E98</f>
        <v>80390389</v>
      </c>
      <c r="F108" s="15">
        <f t="shared" si="19"/>
        <v>80300</v>
      </c>
      <c r="G108" s="15">
        <f t="shared" si="19"/>
        <v>80470689</v>
      </c>
      <c r="H108" s="15">
        <f t="shared" si="19"/>
        <v>70466256</v>
      </c>
      <c r="I108" s="1012">
        <f t="shared" si="15"/>
        <v>87.56760613793179</v>
      </c>
    </row>
    <row r="109" spans="1:9" ht="12" customHeight="1" thickBot="1" x14ac:dyDescent="0.35">
      <c r="A109" s="28" t="s">
        <v>43</v>
      </c>
      <c r="B109" s="139"/>
      <c r="C109" s="8" t="s">
        <v>141</v>
      </c>
      <c r="D109" s="15">
        <f>+D110+D111+D112</f>
        <v>0</v>
      </c>
      <c r="E109" s="15">
        <f t="shared" ref="E109:H109" si="20">+E110+E111+E112</f>
        <v>0</v>
      </c>
      <c r="F109" s="15">
        <f t="shared" si="20"/>
        <v>0</v>
      </c>
      <c r="G109" s="15">
        <f t="shared" si="20"/>
        <v>0</v>
      </c>
      <c r="H109" s="15">
        <f t="shared" si="20"/>
        <v>0</v>
      </c>
      <c r="I109" s="1012"/>
    </row>
    <row r="110" spans="1:9" ht="12" customHeight="1" x14ac:dyDescent="0.3">
      <c r="A110" s="31" t="s">
        <v>45</v>
      </c>
      <c r="B110" s="140" t="s">
        <v>276</v>
      </c>
      <c r="C110" s="6" t="s">
        <v>142</v>
      </c>
      <c r="D110" s="16"/>
      <c r="E110" s="16">
        <v>0</v>
      </c>
      <c r="F110" s="16">
        <f t="shared" si="16"/>
        <v>0</v>
      </c>
      <c r="G110" s="16">
        <v>0</v>
      </c>
      <c r="H110" s="16"/>
      <c r="I110" s="1025"/>
    </row>
    <row r="111" spans="1:9" ht="12" customHeight="1" x14ac:dyDescent="0.3">
      <c r="A111" s="31" t="s">
        <v>47</v>
      </c>
      <c r="B111" s="140" t="s">
        <v>277</v>
      </c>
      <c r="C111" s="6" t="s">
        <v>143</v>
      </c>
      <c r="D111" s="16"/>
      <c r="E111" s="16">
        <v>0</v>
      </c>
      <c r="F111" s="16">
        <f t="shared" si="16"/>
        <v>0</v>
      </c>
      <c r="G111" s="16">
        <v>0</v>
      </c>
      <c r="H111" s="16"/>
      <c r="I111" s="1025"/>
    </row>
    <row r="112" spans="1:9" ht="12" customHeight="1" thickBot="1" x14ac:dyDescent="0.35">
      <c r="A112" s="64" t="s">
        <v>49</v>
      </c>
      <c r="B112" s="146" t="s">
        <v>278</v>
      </c>
      <c r="C112" s="17" t="s">
        <v>144</v>
      </c>
      <c r="D112" s="16"/>
      <c r="E112" s="16">
        <v>0</v>
      </c>
      <c r="F112" s="16">
        <f t="shared" si="16"/>
        <v>0</v>
      </c>
      <c r="G112" s="16">
        <v>0</v>
      </c>
      <c r="H112" s="16"/>
      <c r="I112" s="1025"/>
    </row>
    <row r="113" spans="1:9" ht="12" customHeight="1" thickBot="1" x14ac:dyDescent="0.35">
      <c r="A113" s="28" t="s">
        <v>65</v>
      </c>
      <c r="B113" s="139" t="s">
        <v>279</v>
      </c>
      <c r="C113" s="8" t="s">
        <v>145</v>
      </c>
      <c r="D113" s="15">
        <f>+D114+D117+D118+D119</f>
        <v>0</v>
      </c>
      <c r="E113" s="15">
        <v>0</v>
      </c>
      <c r="F113" s="15">
        <f t="shared" si="16"/>
        <v>0</v>
      </c>
      <c r="G113" s="15">
        <v>0</v>
      </c>
      <c r="H113" s="15"/>
      <c r="I113" s="1012"/>
    </row>
    <row r="114" spans="1:9" ht="12" customHeight="1" x14ac:dyDescent="0.3">
      <c r="A114" s="31" t="s">
        <v>371</v>
      </c>
      <c r="B114" s="140" t="s">
        <v>280</v>
      </c>
      <c r="C114" s="6" t="s">
        <v>574</v>
      </c>
      <c r="D114" s="16"/>
      <c r="E114" s="16">
        <v>0</v>
      </c>
      <c r="F114" s="16">
        <f t="shared" si="16"/>
        <v>0</v>
      </c>
      <c r="G114" s="16">
        <v>0</v>
      </c>
      <c r="H114" s="16"/>
      <c r="I114" s="1025"/>
    </row>
    <row r="115" spans="1:9" ht="12" customHeight="1" x14ac:dyDescent="0.3">
      <c r="A115" s="31" t="s">
        <v>372</v>
      </c>
      <c r="B115" s="140"/>
      <c r="C115" s="6" t="s">
        <v>575</v>
      </c>
      <c r="D115" s="16"/>
      <c r="E115" s="16">
        <v>0</v>
      </c>
      <c r="F115" s="16">
        <f t="shared" si="16"/>
        <v>0</v>
      </c>
      <c r="G115" s="16">
        <v>0</v>
      </c>
      <c r="H115" s="16"/>
      <c r="I115" s="1025"/>
    </row>
    <row r="116" spans="1:9" ht="12" customHeight="1" x14ac:dyDescent="0.3">
      <c r="A116" s="31" t="s">
        <v>373</v>
      </c>
      <c r="B116" s="140"/>
      <c r="C116" s="6" t="s">
        <v>576</v>
      </c>
      <c r="D116" s="16"/>
      <c r="E116" s="16">
        <v>0</v>
      </c>
      <c r="F116" s="16">
        <f t="shared" si="16"/>
        <v>0</v>
      </c>
      <c r="G116" s="16">
        <v>0</v>
      </c>
      <c r="H116" s="16"/>
      <c r="I116" s="1025"/>
    </row>
    <row r="117" spans="1:9" ht="12" customHeight="1" x14ac:dyDescent="0.3">
      <c r="A117" s="31" t="s">
        <v>374</v>
      </c>
      <c r="B117" s="140" t="s">
        <v>281</v>
      </c>
      <c r="C117" s="6" t="s">
        <v>577</v>
      </c>
      <c r="D117" s="16"/>
      <c r="E117" s="16">
        <v>0</v>
      </c>
      <c r="F117" s="16">
        <f t="shared" si="16"/>
        <v>0</v>
      </c>
      <c r="G117" s="16">
        <v>0</v>
      </c>
      <c r="H117" s="16"/>
      <c r="I117" s="1025"/>
    </row>
    <row r="118" spans="1:9" ht="12" customHeight="1" x14ac:dyDescent="0.3">
      <c r="A118" s="31" t="s">
        <v>533</v>
      </c>
      <c r="B118" s="140" t="s">
        <v>282</v>
      </c>
      <c r="C118" s="6" t="s">
        <v>578</v>
      </c>
      <c r="D118" s="16"/>
      <c r="E118" s="16">
        <v>0</v>
      </c>
      <c r="F118" s="16">
        <f t="shared" si="16"/>
        <v>0</v>
      </c>
      <c r="G118" s="16">
        <v>0</v>
      </c>
      <c r="H118" s="16"/>
      <c r="I118" s="1025"/>
    </row>
    <row r="119" spans="1:9" ht="12" customHeight="1" thickBot="1" x14ac:dyDescent="0.35">
      <c r="A119" s="31" t="s">
        <v>580</v>
      </c>
      <c r="B119" s="146" t="s">
        <v>283</v>
      </c>
      <c r="C119" s="17" t="s">
        <v>579</v>
      </c>
      <c r="D119" s="16"/>
      <c r="E119" s="16">
        <v>0</v>
      </c>
      <c r="F119" s="16">
        <f t="shared" si="16"/>
        <v>0</v>
      </c>
      <c r="G119" s="16">
        <v>0</v>
      </c>
      <c r="H119" s="16"/>
      <c r="I119" s="1025"/>
    </row>
    <row r="120" spans="1:9" ht="12" customHeight="1" thickBot="1" x14ac:dyDescent="0.35">
      <c r="A120" s="28" t="s">
        <v>146</v>
      </c>
      <c r="B120" s="139"/>
      <c r="C120" s="8" t="s">
        <v>147</v>
      </c>
      <c r="D120" s="18">
        <f>SUM(D121:D125)</f>
        <v>0</v>
      </c>
      <c r="E120" s="18">
        <v>0</v>
      </c>
      <c r="F120" s="18">
        <f t="shared" si="16"/>
        <v>0</v>
      </c>
      <c r="G120" s="18">
        <v>0</v>
      </c>
      <c r="H120" s="18">
        <f t="shared" ref="H120" si="21">SUM(H121:H125)</f>
        <v>0</v>
      </c>
      <c r="I120" s="1015"/>
    </row>
    <row r="121" spans="1:9" ht="12" customHeight="1" x14ac:dyDescent="0.3">
      <c r="A121" s="31" t="s">
        <v>79</v>
      </c>
      <c r="B121" s="140" t="s">
        <v>284</v>
      </c>
      <c r="C121" s="6" t="s">
        <v>148</v>
      </c>
      <c r="D121" s="16"/>
      <c r="E121" s="16">
        <v>0</v>
      </c>
      <c r="F121" s="16">
        <f t="shared" si="16"/>
        <v>0</v>
      </c>
      <c r="G121" s="16">
        <v>0</v>
      </c>
      <c r="H121" s="16"/>
      <c r="I121" s="1025"/>
    </row>
    <row r="122" spans="1:9" ht="12" customHeight="1" x14ac:dyDescent="0.3">
      <c r="A122" s="31" t="s">
        <v>80</v>
      </c>
      <c r="B122" s="140" t="s">
        <v>285</v>
      </c>
      <c r="C122" s="6" t="s">
        <v>149</v>
      </c>
      <c r="D122" s="16"/>
      <c r="E122" s="16">
        <v>0</v>
      </c>
      <c r="F122" s="16">
        <f t="shared" si="16"/>
        <v>0</v>
      </c>
      <c r="G122" s="16">
        <v>0</v>
      </c>
      <c r="H122" s="16"/>
      <c r="I122" s="1025"/>
    </row>
    <row r="123" spans="1:9" ht="12" customHeight="1" x14ac:dyDescent="0.3">
      <c r="A123" s="31" t="s">
        <v>81</v>
      </c>
      <c r="B123" s="140" t="s">
        <v>286</v>
      </c>
      <c r="C123" s="6" t="s">
        <v>581</v>
      </c>
      <c r="D123" s="16"/>
      <c r="E123" s="16">
        <v>0</v>
      </c>
      <c r="F123" s="16">
        <f t="shared" si="16"/>
        <v>0</v>
      </c>
      <c r="G123" s="16">
        <v>0</v>
      </c>
      <c r="H123" s="16"/>
      <c r="I123" s="1025"/>
    </row>
    <row r="124" spans="1:9" ht="12" customHeight="1" x14ac:dyDescent="0.3">
      <c r="A124" s="31" t="s">
        <v>82</v>
      </c>
      <c r="B124" s="140" t="s">
        <v>287</v>
      </c>
      <c r="C124" s="6" t="s">
        <v>228</v>
      </c>
      <c r="D124" s="16"/>
      <c r="E124" s="16">
        <v>0</v>
      </c>
      <c r="F124" s="16">
        <f t="shared" si="16"/>
        <v>0</v>
      </c>
      <c r="G124" s="16">
        <v>0</v>
      </c>
      <c r="H124" s="16"/>
      <c r="I124" s="1025"/>
    </row>
    <row r="125" spans="1:9" ht="12" customHeight="1" thickBot="1" x14ac:dyDescent="0.35">
      <c r="A125" s="64"/>
      <c r="B125" s="146" t="s">
        <v>597</v>
      </c>
      <c r="C125" s="17" t="s">
        <v>596</v>
      </c>
      <c r="D125" s="150"/>
      <c r="E125" s="150">
        <v>0</v>
      </c>
      <c r="F125" s="150">
        <f t="shared" si="16"/>
        <v>0</v>
      </c>
      <c r="G125" s="150">
        <v>0</v>
      </c>
      <c r="H125" s="150"/>
      <c r="I125" s="1026"/>
    </row>
    <row r="126" spans="1:9" ht="12" customHeight="1" thickBot="1" x14ac:dyDescent="0.35">
      <c r="A126" s="28" t="s">
        <v>83</v>
      </c>
      <c r="B126" s="139" t="s">
        <v>288</v>
      </c>
      <c r="C126" s="8" t="s">
        <v>150</v>
      </c>
      <c r="D126" s="69">
        <f>+D127+D128+D130+D131</f>
        <v>0</v>
      </c>
      <c r="E126" s="69">
        <v>0</v>
      </c>
      <c r="F126" s="69">
        <f t="shared" si="16"/>
        <v>0</v>
      </c>
      <c r="G126" s="69">
        <v>0</v>
      </c>
      <c r="H126" s="69"/>
      <c r="I126" s="1027"/>
    </row>
    <row r="127" spans="1:9" ht="12" customHeight="1" x14ac:dyDescent="0.3">
      <c r="A127" s="31" t="s">
        <v>515</v>
      </c>
      <c r="B127" s="140" t="s">
        <v>289</v>
      </c>
      <c r="C127" s="6" t="s">
        <v>582</v>
      </c>
      <c r="D127" s="16"/>
      <c r="E127" s="16">
        <v>0</v>
      </c>
      <c r="F127" s="16">
        <f t="shared" si="16"/>
        <v>0</v>
      </c>
      <c r="G127" s="16">
        <v>0</v>
      </c>
      <c r="H127" s="16"/>
      <c r="I127" s="1025"/>
    </row>
    <row r="128" spans="1:9" ht="12" customHeight="1" x14ac:dyDescent="0.3">
      <c r="A128" s="31" t="s">
        <v>516</v>
      </c>
      <c r="B128" s="140" t="s">
        <v>290</v>
      </c>
      <c r="C128" s="6" t="s">
        <v>583</v>
      </c>
      <c r="D128" s="16"/>
      <c r="E128" s="16">
        <v>0</v>
      </c>
      <c r="F128" s="16">
        <f t="shared" si="16"/>
        <v>0</v>
      </c>
      <c r="G128" s="16">
        <v>0</v>
      </c>
      <c r="H128" s="16"/>
      <c r="I128" s="1025"/>
    </row>
    <row r="129" spans="1:11" ht="12" customHeight="1" x14ac:dyDescent="0.3">
      <c r="A129" s="31" t="s">
        <v>517</v>
      </c>
      <c r="B129" s="140" t="s">
        <v>291</v>
      </c>
      <c r="C129" s="6" t="s">
        <v>584</v>
      </c>
      <c r="D129" s="16"/>
      <c r="E129" s="16">
        <v>0</v>
      </c>
      <c r="F129" s="16">
        <f t="shared" si="16"/>
        <v>0</v>
      </c>
      <c r="G129" s="16">
        <v>0</v>
      </c>
      <c r="H129" s="16"/>
      <c r="I129" s="1025"/>
    </row>
    <row r="130" spans="1:11" ht="12" customHeight="1" x14ac:dyDescent="0.3">
      <c r="A130" s="31" t="s">
        <v>518</v>
      </c>
      <c r="B130" s="140" t="s">
        <v>292</v>
      </c>
      <c r="C130" s="6" t="s">
        <v>585</v>
      </c>
      <c r="D130" s="16"/>
      <c r="E130" s="16">
        <v>0</v>
      </c>
      <c r="F130" s="16">
        <f t="shared" si="16"/>
        <v>0</v>
      </c>
      <c r="G130" s="16">
        <v>0</v>
      </c>
      <c r="H130" s="16"/>
      <c r="I130" s="1025"/>
    </row>
    <row r="131" spans="1:11" ht="12" customHeight="1" thickBot="1" x14ac:dyDescent="0.35">
      <c r="A131" s="64" t="s">
        <v>519</v>
      </c>
      <c r="B131" s="140" t="s">
        <v>598</v>
      </c>
      <c r="C131" s="17" t="s">
        <v>586</v>
      </c>
      <c r="D131" s="68"/>
      <c r="E131" s="68">
        <v>0</v>
      </c>
      <c r="F131" s="68">
        <f t="shared" si="16"/>
        <v>0</v>
      </c>
      <c r="G131" s="68">
        <v>0</v>
      </c>
      <c r="H131" s="68"/>
      <c r="I131" s="1028"/>
    </row>
    <row r="132" spans="1:11" ht="12" customHeight="1" thickBot="1" x14ac:dyDescent="0.35">
      <c r="A132" s="346" t="s">
        <v>537</v>
      </c>
      <c r="B132" s="347" t="s">
        <v>592</v>
      </c>
      <c r="C132" s="8" t="s">
        <v>587</v>
      </c>
      <c r="D132" s="341"/>
      <c r="E132" s="341">
        <v>0</v>
      </c>
      <c r="F132" s="341">
        <f t="shared" si="16"/>
        <v>0</v>
      </c>
      <c r="G132" s="341">
        <v>0</v>
      </c>
      <c r="H132" s="341"/>
      <c r="I132" s="1029"/>
    </row>
    <row r="133" spans="1:11" ht="12" customHeight="1" thickBot="1" x14ac:dyDescent="0.35">
      <c r="A133" s="346" t="s">
        <v>538</v>
      </c>
      <c r="B133" s="347" t="s">
        <v>593</v>
      </c>
      <c r="C133" s="8" t="s">
        <v>588</v>
      </c>
      <c r="D133" s="341"/>
      <c r="E133" s="341">
        <v>0</v>
      </c>
      <c r="F133" s="341">
        <f t="shared" si="16"/>
        <v>0</v>
      </c>
      <c r="G133" s="341">
        <v>0</v>
      </c>
      <c r="H133" s="341"/>
      <c r="I133" s="1029"/>
    </row>
    <row r="134" spans="1:11" ht="15" customHeight="1" thickBot="1" x14ac:dyDescent="0.35">
      <c r="A134" s="28" t="s">
        <v>169</v>
      </c>
      <c r="B134" s="139" t="s">
        <v>594</v>
      </c>
      <c r="C134" s="8" t="s">
        <v>590</v>
      </c>
      <c r="D134" s="70">
        <f>+D109+D113+D120+D126</f>
        <v>0</v>
      </c>
      <c r="E134" s="70">
        <f t="shared" ref="E134:H134" si="22">+E109+E113+E120+E126</f>
        <v>0</v>
      </c>
      <c r="F134" s="70">
        <f t="shared" si="22"/>
        <v>0</v>
      </c>
      <c r="G134" s="70">
        <f t="shared" si="22"/>
        <v>0</v>
      </c>
      <c r="H134" s="70">
        <f t="shared" si="22"/>
        <v>0</v>
      </c>
      <c r="I134" s="1030"/>
      <c r="J134" s="71"/>
      <c r="K134" s="71"/>
    </row>
    <row r="135" spans="1:11" s="30" customFormat="1" ht="13.05" customHeight="1" thickBot="1" x14ac:dyDescent="0.3">
      <c r="A135" s="72" t="s">
        <v>170</v>
      </c>
      <c r="B135" s="147"/>
      <c r="C135" s="73" t="s">
        <v>589</v>
      </c>
      <c r="D135" s="70">
        <f>+D108+D134</f>
        <v>72689000</v>
      </c>
      <c r="E135" s="70">
        <f t="shared" ref="E135:H135" si="23">+E108+E134</f>
        <v>80390389</v>
      </c>
      <c r="F135" s="70">
        <f t="shared" si="23"/>
        <v>80300</v>
      </c>
      <c r="G135" s="70">
        <f t="shared" si="23"/>
        <v>80470689</v>
      </c>
      <c r="H135" s="70">
        <f t="shared" si="23"/>
        <v>70466256</v>
      </c>
      <c r="I135" s="1030">
        <f t="shared" si="15"/>
        <v>87.56760613793179</v>
      </c>
    </row>
    <row r="136" spans="1:11" ht="7.5" customHeight="1" x14ac:dyDescent="0.3"/>
    <row r="137" spans="1:11" x14ac:dyDescent="0.3">
      <c r="A137" s="1045" t="s">
        <v>153</v>
      </c>
      <c r="B137" s="1045"/>
      <c r="C137" s="1045"/>
      <c r="D137" s="1045"/>
      <c r="E137" s="373"/>
      <c r="F137" s="373"/>
      <c r="G137" s="19"/>
      <c r="H137" s="19"/>
      <c r="I137" s="19"/>
    </row>
    <row r="138" spans="1:11" ht="15" customHeight="1" thickBot="1" x14ac:dyDescent="0.35">
      <c r="A138" s="1042" t="s">
        <v>154</v>
      </c>
      <c r="B138" s="1042"/>
      <c r="C138" s="1042"/>
      <c r="D138" s="20"/>
      <c r="E138" s="20" t="s">
        <v>595</v>
      </c>
      <c r="F138" s="20"/>
      <c r="G138" s="20"/>
      <c r="H138" s="20"/>
      <c r="I138" s="20"/>
    </row>
    <row r="139" spans="1:11" ht="13.5" customHeight="1" thickBot="1" x14ac:dyDescent="0.35">
      <c r="A139" s="28">
        <v>1</v>
      </c>
      <c r="B139" s="139"/>
      <c r="C139" s="65" t="s">
        <v>155</v>
      </c>
      <c r="D139" s="15">
        <f>+D61-D108</f>
        <v>0</v>
      </c>
      <c r="E139" s="15">
        <v>0</v>
      </c>
      <c r="F139" s="15">
        <f t="shared" ref="F139" si="24">+F61-F108</f>
        <v>0</v>
      </c>
      <c r="G139" s="15">
        <f>+G61-G108</f>
        <v>0</v>
      </c>
      <c r="H139" s="15">
        <f t="shared" ref="H139:I139" si="25">+H61-H108</f>
        <v>-62963999</v>
      </c>
      <c r="I139" s="15">
        <f t="shared" si="25"/>
        <v>-78.24463762202906</v>
      </c>
    </row>
    <row r="140" spans="1:11" ht="27.75" customHeight="1" thickBot="1" x14ac:dyDescent="0.35">
      <c r="A140" s="28" t="s">
        <v>17</v>
      </c>
      <c r="B140" s="139"/>
      <c r="C140" s="65" t="s">
        <v>156</v>
      </c>
      <c r="D140" s="15">
        <f>+D85-D134</f>
        <v>0</v>
      </c>
      <c r="E140" s="15">
        <v>0</v>
      </c>
      <c r="F140" s="15">
        <f t="shared" ref="F140" si="26">+F85-F134</f>
        <v>0</v>
      </c>
      <c r="G140" s="15">
        <f>+G85-G134</f>
        <v>0</v>
      </c>
      <c r="H140" s="15">
        <f t="shared" ref="H140:I140" si="27">+H85-H134</f>
        <v>0</v>
      </c>
      <c r="I140" s="15">
        <f t="shared" si="27"/>
        <v>0</v>
      </c>
    </row>
    <row r="142" spans="1:11" x14ac:dyDescent="0.3">
      <c r="D142" s="138">
        <f>D135-D86</f>
        <v>0</v>
      </c>
      <c r="E142" s="138">
        <v>0</v>
      </c>
      <c r="F142" s="138">
        <f t="shared" ref="F142" si="28">F135-F86</f>
        <v>0</v>
      </c>
      <c r="G142" s="138"/>
      <c r="H142" s="138"/>
      <c r="I142" s="138"/>
    </row>
    <row r="143" spans="1:11" x14ac:dyDescent="0.3">
      <c r="F143" s="74">
        <f t="shared" ref="F143" si="29">F135-F86</f>
        <v>0</v>
      </c>
      <c r="H143" s="138"/>
      <c r="I143" s="138"/>
    </row>
    <row r="144" spans="1:11" x14ac:dyDescent="0.3">
      <c r="G144" s="138">
        <f>G135-G86</f>
        <v>0</v>
      </c>
    </row>
  </sheetData>
  <mergeCells count="6">
    <mergeCell ref="A138:C138"/>
    <mergeCell ref="A1:D1"/>
    <mergeCell ref="A2:C2"/>
    <mergeCell ref="A88:D88"/>
    <mergeCell ref="A89:C89"/>
    <mergeCell ref="A137:D137"/>
  </mergeCells>
  <phoneticPr fontId="27" type="noConversion"/>
  <printOptions horizontalCentered="1"/>
  <pageMargins left="0.15748031496062992" right="0.19685039370078741" top="0.82677165354330717" bottom="0.43307086614173229" header="0.31496062992125984" footer="0.23622047244094491"/>
  <pageSetup paperSize="9" scale="64" fitToHeight="2" orientation="portrait" r:id="rId1"/>
  <headerFooter alignWithMargins="0">
    <oddHeader xml:space="preserve">&amp;C&amp;"Times New Roman CE,Félkövér"&amp;12BONYHÁD VÁROS ÖNKORMÁNYZATA
 2018. ÉVI KÖLTSÉGVETÉSÁLLAMI (ÁLLAMIGAZGATÁSI) FELADATOK MÉRLEGE&amp;R&amp;"Times New Roman CE,Félkövér dőlt" 1.4. melléklet </oddHeader>
  </headerFooter>
  <rowBreaks count="2" manualBreakCount="2">
    <brk id="66" max="8" man="1"/>
    <brk id="87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M67"/>
  <sheetViews>
    <sheetView view="pageBreakPreview" topLeftCell="A37" zoomScale="115" zoomScaleNormal="115" zoomScaleSheetLayoutView="115" workbookViewId="0">
      <selection activeCell="I4" sqref="I4:M4"/>
    </sheetView>
  </sheetViews>
  <sheetFormatPr defaultColWidth="9.21875" defaultRowHeight="13.2" x14ac:dyDescent="0.3"/>
  <cols>
    <col min="1" max="1" width="5.77734375" style="13" customWidth="1"/>
    <col min="2" max="2" width="47.21875" style="80" customWidth="1"/>
    <col min="3" max="3" width="14" style="13" customWidth="1"/>
    <col min="4" max="5" width="14" style="13" hidden="1" customWidth="1"/>
    <col min="6" max="7" width="14" style="13" customWidth="1"/>
    <col min="8" max="8" width="47.21875" style="13" customWidth="1"/>
    <col min="9" max="9" width="14" style="13" customWidth="1"/>
    <col min="10" max="11" width="14" style="13" hidden="1" customWidth="1"/>
    <col min="12" max="13" width="14" style="13" customWidth="1"/>
    <col min="14" max="16384" width="9.21875" style="13"/>
  </cols>
  <sheetData>
    <row r="1" spans="1:13" ht="39.75" customHeight="1" x14ac:dyDescent="0.3">
      <c r="B1" s="78" t="s">
        <v>157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4.4" thickBot="1" x14ac:dyDescent="0.35">
      <c r="I2" s="81"/>
      <c r="J2" s="81"/>
      <c r="K2" s="81"/>
      <c r="L2" s="81"/>
    </row>
    <row r="3" spans="1:13" ht="18" customHeight="1" thickBot="1" x14ac:dyDescent="0.35">
      <c r="A3" s="1046" t="s">
        <v>4</v>
      </c>
      <c r="B3" s="82" t="s">
        <v>158</v>
      </c>
      <c r="C3" s="83"/>
      <c r="D3" s="83"/>
      <c r="E3" s="83"/>
      <c r="F3" s="83"/>
      <c r="G3" s="518"/>
      <c r="H3" s="82" t="s">
        <v>159</v>
      </c>
      <c r="I3" s="84"/>
      <c r="J3" s="84"/>
      <c r="K3" s="84"/>
      <c r="L3" s="84"/>
      <c r="M3" s="518"/>
    </row>
    <row r="4" spans="1:13" s="86" customFormat="1" ht="46.2" thickBot="1" x14ac:dyDescent="0.35">
      <c r="A4" s="1047"/>
      <c r="B4" s="85" t="s">
        <v>160</v>
      </c>
      <c r="C4" s="371" t="s">
        <v>625</v>
      </c>
      <c r="D4" s="23" t="s">
        <v>1254</v>
      </c>
      <c r="E4" s="371" t="s">
        <v>652</v>
      </c>
      <c r="F4" s="371" t="s">
        <v>653</v>
      </c>
      <c r="G4" s="519" t="s">
        <v>1585</v>
      </c>
      <c r="H4" s="85" t="s">
        <v>160</v>
      </c>
      <c r="I4" s="371" t="s">
        <v>625</v>
      </c>
      <c r="J4" s="371" t="s">
        <v>1254</v>
      </c>
      <c r="K4" s="371" t="s">
        <v>652</v>
      </c>
      <c r="L4" s="371" t="s">
        <v>653</v>
      </c>
      <c r="M4" s="519" t="s">
        <v>1585</v>
      </c>
    </row>
    <row r="5" spans="1:13" s="91" customFormat="1" ht="12" customHeight="1" thickBot="1" x14ac:dyDescent="0.35">
      <c r="A5" s="87">
        <v>1</v>
      </c>
      <c r="B5" s="88">
        <v>2</v>
      </c>
      <c r="C5" s="89" t="s">
        <v>29</v>
      </c>
      <c r="D5" s="89"/>
      <c r="E5" s="89" t="s">
        <v>29</v>
      </c>
      <c r="F5" s="89" t="s">
        <v>29</v>
      </c>
      <c r="G5" s="520"/>
      <c r="H5" s="88" t="s">
        <v>139</v>
      </c>
      <c r="I5" s="90" t="s">
        <v>43</v>
      </c>
      <c r="J5" s="90"/>
      <c r="K5" s="90" t="s">
        <v>43</v>
      </c>
      <c r="L5" s="90" t="s">
        <v>43</v>
      </c>
      <c r="M5" s="520"/>
    </row>
    <row r="6" spans="1:13" ht="13.05" customHeight="1" x14ac:dyDescent="0.3">
      <c r="A6" s="92" t="s">
        <v>6</v>
      </c>
      <c r="B6" s="93" t="s">
        <v>161</v>
      </c>
      <c r="C6" s="94">
        <f>'1.1.sz.mell.'!D5</f>
        <v>852230622</v>
      </c>
      <c r="D6" s="94">
        <f>'1.1.sz.mell.'!E5</f>
        <v>898995745</v>
      </c>
      <c r="E6" s="94">
        <f>'1.1.sz.mell.'!F5</f>
        <v>37432720</v>
      </c>
      <c r="F6" s="94">
        <f>'1.1.sz.mell.'!G5</f>
        <v>936428465</v>
      </c>
      <c r="G6" s="94">
        <f>'1.1.sz.mell.'!H5</f>
        <v>936428465</v>
      </c>
      <c r="H6" s="93" t="s">
        <v>162</v>
      </c>
      <c r="I6" s="95">
        <f>'1.1.sz.mell.'!D93</f>
        <v>656962000</v>
      </c>
      <c r="J6" s="95">
        <f>'1.1.sz.mell.'!E93</f>
        <v>672606084</v>
      </c>
      <c r="K6" s="95">
        <f>'1.1.sz.mell.'!F93</f>
        <v>8612798</v>
      </c>
      <c r="L6" s="95">
        <f>'1.1.sz.mell.'!G93</f>
        <v>681218882</v>
      </c>
      <c r="M6" s="95">
        <f>'1.1.sz.mell.'!H93</f>
        <v>657801078</v>
      </c>
    </row>
    <row r="7" spans="1:13" ht="13.05" customHeight="1" x14ac:dyDescent="0.3">
      <c r="A7" s="96" t="s">
        <v>17</v>
      </c>
      <c r="B7" s="97" t="s">
        <v>163</v>
      </c>
      <c r="C7" s="98">
        <f>'1.1.sz.mell.'!D12</f>
        <v>44387000</v>
      </c>
      <c r="D7" s="98">
        <f>'1.1.sz.mell.'!E12</f>
        <v>75938131</v>
      </c>
      <c r="E7" s="98">
        <f>'1.1.sz.mell.'!F12</f>
        <v>34120379</v>
      </c>
      <c r="F7" s="98">
        <f>'1.1.sz.mell.'!G12</f>
        <v>110058510</v>
      </c>
      <c r="G7" s="98">
        <f>'1.1.sz.mell.'!H12</f>
        <v>126409410</v>
      </c>
      <c r="H7" s="97" t="s">
        <v>128</v>
      </c>
      <c r="I7" s="95">
        <f>'1.1.sz.mell.'!D94</f>
        <v>139798000</v>
      </c>
      <c r="J7" s="95">
        <f>'1.1.sz.mell.'!E94</f>
        <v>142972583</v>
      </c>
      <c r="K7" s="95">
        <f>'1.1.sz.mell.'!F94</f>
        <v>4488794</v>
      </c>
      <c r="L7" s="95">
        <f>'1.1.sz.mell.'!G94</f>
        <v>147461377</v>
      </c>
      <c r="M7" s="95">
        <f>'1.1.sz.mell.'!H94</f>
        <v>138256832</v>
      </c>
    </row>
    <row r="8" spans="1:13" ht="13.05" customHeight="1" x14ac:dyDescent="0.3">
      <c r="A8" s="96" t="s">
        <v>29</v>
      </c>
      <c r="B8" s="97" t="s">
        <v>165</v>
      </c>
      <c r="C8" s="98">
        <f>'1.1.sz.mell.'!D24</f>
        <v>586800000</v>
      </c>
      <c r="D8" s="98">
        <f>'1.1.sz.mell.'!E24</f>
        <v>649800000</v>
      </c>
      <c r="E8" s="98">
        <f>'1.1.sz.mell.'!F24</f>
        <v>0</v>
      </c>
      <c r="F8" s="98">
        <f>'1.1.sz.mell.'!G24</f>
        <v>649800000</v>
      </c>
      <c r="G8" s="98">
        <f>'1.1.sz.mell.'!H24</f>
        <v>719019081</v>
      </c>
      <c r="H8" s="97" t="s">
        <v>164</v>
      </c>
      <c r="I8" s="95">
        <f>'1.1.sz.mell.'!D95</f>
        <v>853500000</v>
      </c>
      <c r="J8" s="95">
        <f>'1.1.sz.mell.'!E95</f>
        <v>839531161</v>
      </c>
      <c r="K8" s="95">
        <f>'1.1.sz.mell.'!F95</f>
        <v>11729974</v>
      </c>
      <c r="L8" s="95">
        <f>'1.1.sz.mell.'!G95</f>
        <v>851261135</v>
      </c>
      <c r="M8" s="95">
        <f>'1.1.sz.mell.'!H95</f>
        <v>777897041</v>
      </c>
    </row>
    <row r="9" spans="1:13" ht="13.05" customHeight="1" x14ac:dyDescent="0.3">
      <c r="A9" s="96" t="s">
        <v>139</v>
      </c>
      <c r="B9" s="97" t="s">
        <v>263</v>
      </c>
      <c r="C9" s="98">
        <f>'1.1.sz.mell.'!D32</f>
        <v>216015000</v>
      </c>
      <c r="D9" s="98">
        <f>'1.1.sz.mell.'!E32</f>
        <v>226656361</v>
      </c>
      <c r="E9" s="98">
        <f>'1.1.sz.mell.'!F32</f>
        <v>-3877167</v>
      </c>
      <c r="F9" s="98">
        <f>'1.1.sz.mell.'!G32</f>
        <v>222779194</v>
      </c>
      <c r="G9" s="98">
        <f>'1.1.sz.mell.'!H32</f>
        <v>211273348</v>
      </c>
      <c r="H9" s="97" t="s">
        <v>130</v>
      </c>
      <c r="I9" s="95">
        <f>'1.1.sz.mell.'!D96</f>
        <v>15219000</v>
      </c>
      <c r="J9" s="95">
        <f>'1.1.sz.mell.'!E96</f>
        <v>15219000</v>
      </c>
      <c r="K9" s="95">
        <f>'1.1.sz.mell.'!F96</f>
        <v>2259000</v>
      </c>
      <c r="L9" s="95">
        <f>'1.1.sz.mell.'!G96</f>
        <v>17478000</v>
      </c>
      <c r="M9" s="95">
        <f>'1.1.sz.mell.'!H96</f>
        <v>16787100</v>
      </c>
    </row>
    <row r="10" spans="1:13" ht="13.05" customHeight="1" x14ac:dyDescent="0.3">
      <c r="A10" s="96" t="s">
        <v>43</v>
      </c>
      <c r="B10" s="99" t="s">
        <v>166</v>
      </c>
      <c r="C10" s="98">
        <f>'1.1.sz.mell.'!D49</f>
        <v>0</v>
      </c>
      <c r="D10" s="98">
        <f>'1.1.sz.mell.'!E49</f>
        <v>7085761</v>
      </c>
      <c r="E10" s="98">
        <f>'1.1.sz.mell.'!F49</f>
        <v>377569</v>
      </c>
      <c r="F10" s="98">
        <f>'1.1.sz.mell.'!G49</f>
        <v>7463330</v>
      </c>
      <c r="G10" s="98">
        <f>'1.1.sz.mell.'!H49</f>
        <v>7518970</v>
      </c>
      <c r="H10" s="97" t="s">
        <v>132</v>
      </c>
      <c r="I10" s="95">
        <f>'1.1.sz.mell.'!D97</f>
        <v>259809056</v>
      </c>
      <c r="J10" s="95">
        <f>'1.1.sz.mell.'!E97</f>
        <v>298090880</v>
      </c>
      <c r="K10" s="95">
        <f>'1.1.sz.mell.'!F97</f>
        <v>26342106</v>
      </c>
      <c r="L10" s="95">
        <f>'1.1.sz.mell.'!G97</f>
        <v>324432986</v>
      </c>
      <c r="M10" s="95">
        <f>'1.1.sz.mell.'!H97</f>
        <v>305788513</v>
      </c>
    </row>
    <row r="11" spans="1:13" ht="13.05" customHeight="1" x14ac:dyDescent="0.3">
      <c r="A11" s="96" t="s">
        <v>65</v>
      </c>
      <c r="B11" s="97" t="s">
        <v>167</v>
      </c>
      <c r="C11" s="100"/>
      <c r="D11" s="100"/>
      <c r="E11" s="100"/>
      <c r="F11" s="100"/>
      <c r="G11" s="100"/>
      <c r="H11" s="97" t="s">
        <v>168</v>
      </c>
      <c r="I11" s="5">
        <v>19267457</v>
      </c>
      <c r="J11" s="5">
        <v>54847941</v>
      </c>
      <c r="K11" s="5">
        <f>L11-J11</f>
        <v>24234722</v>
      </c>
      <c r="L11" s="5">
        <v>79082663</v>
      </c>
      <c r="M11" s="5"/>
    </row>
    <row r="12" spans="1:13" ht="13.05" customHeight="1" x14ac:dyDescent="0.3">
      <c r="A12" s="96" t="s">
        <v>146</v>
      </c>
      <c r="B12" s="97"/>
      <c r="C12" s="100"/>
      <c r="D12" s="100"/>
      <c r="E12" s="100"/>
      <c r="F12" s="100"/>
      <c r="G12" s="100"/>
      <c r="H12" s="101"/>
      <c r="I12" s="5"/>
      <c r="J12" s="5"/>
      <c r="K12" s="5"/>
      <c r="L12" s="5"/>
      <c r="M12" s="5"/>
    </row>
    <row r="13" spans="1:13" ht="13.05" customHeight="1" x14ac:dyDescent="0.3">
      <c r="A13" s="96" t="s">
        <v>83</v>
      </c>
      <c r="B13" s="101"/>
      <c r="C13" s="98"/>
      <c r="D13" s="98"/>
      <c r="E13" s="98"/>
      <c r="F13" s="98"/>
      <c r="G13" s="98"/>
      <c r="H13" s="101"/>
      <c r="I13" s="5"/>
      <c r="J13" s="5"/>
      <c r="K13" s="5"/>
      <c r="L13" s="5"/>
      <c r="M13" s="5"/>
    </row>
    <row r="14" spans="1:13" ht="13.05" customHeight="1" x14ac:dyDescent="0.3">
      <c r="A14" s="96" t="s">
        <v>85</v>
      </c>
      <c r="B14" s="102"/>
      <c r="C14" s="100"/>
      <c r="D14" s="100"/>
      <c r="E14" s="100"/>
      <c r="F14" s="100"/>
      <c r="G14" s="100"/>
      <c r="H14" s="101"/>
      <c r="I14" s="5"/>
      <c r="J14" s="5"/>
      <c r="K14" s="5"/>
      <c r="L14" s="5"/>
      <c r="M14" s="5"/>
    </row>
    <row r="15" spans="1:13" ht="13.05" customHeight="1" x14ac:dyDescent="0.3">
      <c r="A15" s="96" t="s">
        <v>152</v>
      </c>
      <c r="B15" s="101"/>
      <c r="C15" s="98"/>
      <c r="D15" s="98"/>
      <c r="E15" s="98"/>
      <c r="F15" s="98"/>
      <c r="G15" s="98"/>
      <c r="H15" s="101"/>
      <c r="I15" s="5"/>
      <c r="J15" s="5"/>
      <c r="K15" s="5"/>
      <c r="L15" s="5"/>
      <c r="M15" s="5"/>
    </row>
    <row r="16" spans="1:13" ht="13.05" customHeight="1" x14ac:dyDescent="0.3">
      <c r="A16" s="96" t="s">
        <v>169</v>
      </c>
      <c r="B16" s="101"/>
      <c r="C16" s="98"/>
      <c r="D16" s="98"/>
      <c r="E16" s="98"/>
      <c r="F16" s="98"/>
      <c r="G16" s="98"/>
      <c r="H16" s="101"/>
      <c r="I16" s="5"/>
      <c r="J16" s="5"/>
      <c r="K16" s="5"/>
      <c r="L16" s="5"/>
      <c r="M16" s="5"/>
    </row>
    <row r="17" spans="1:13" ht="13.05" customHeight="1" thickBot="1" x14ac:dyDescent="0.35">
      <c r="A17" s="96" t="s">
        <v>170</v>
      </c>
      <c r="B17" s="103"/>
      <c r="C17" s="104"/>
      <c r="D17" s="104"/>
      <c r="E17" s="104"/>
      <c r="F17" s="104"/>
      <c r="G17" s="104"/>
      <c r="H17" s="101"/>
      <c r="I17" s="105"/>
      <c r="J17" s="105"/>
      <c r="K17" s="105"/>
      <c r="L17" s="105"/>
      <c r="M17" s="105"/>
    </row>
    <row r="18" spans="1:13" ht="16.05" customHeight="1" thickBot="1" x14ac:dyDescent="0.35">
      <c r="A18" s="106" t="s">
        <v>171</v>
      </c>
      <c r="B18" s="107" t="s">
        <v>172</v>
      </c>
      <c r="C18" s="108">
        <f>SUM(C6:C7,C8:C10,C13:C17)</f>
        <v>1699432622</v>
      </c>
      <c r="D18" s="108">
        <f t="shared" ref="D18:E18" si="0">SUM(D6:D7,D8:D10,D13:D17)</f>
        <v>1858475998</v>
      </c>
      <c r="E18" s="108">
        <f t="shared" si="0"/>
        <v>68053501</v>
      </c>
      <c r="F18" s="108">
        <f t="shared" ref="F18:G18" si="1">SUM(F6:F7,F8:F10,F13:F17)</f>
        <v>1926529499</v>
      </c>
      <c r="G18" s="108">
        <f t="shared" si="1"/>
        <v>2000649274</v>
      </c>
      <c r="H18" s="107" t="s">
        <v>173</v>
      </c>
      <c r="I18" s="3">
        <f>SUM(I6:I17)</f>
        <v>1944555513</v>
      </c>
      <c r="J18" s="3">
        <f t="shared" ref="J18:K18" si="2">SUM(J6:J17)</f>
        <v>2023267649</v>
      </c>
      <c r="K18" s="3">
        <f t="shared" si="2"/>
        <v>77667394</v>
      </c>
      <c r="L18" s="3">
        <f t="shared" ref="L18:M18" si="3">SUM(L6:L17)</f>
        <v>2100935043</v>
      </c>
      <c r="M18" s="3">
        <f t="shared" si="3"/>
        <v>1896530564</v>
      </c>
    </row>
    <row r="19" spans="1:13" ht="13.05" customHeight="1" x14ac:dyDescent="0.3">
      <c r="A19" s="109" t="s">
        <v>174</v>
      </c>
      <c r="B19" s="110" t="s">
        <v>175</v>
      </c>
      <c r="C19" s="111">
        <f>+C20+C21+C22+C23</f>
        <v>275153142</v>
      </c>
      <c r="D19" s="111">
        <f t="shared" ref="D19" si="4">+D20+D21+D22+D23</f>
        <v>275153142</v>
      </c>
      <c r="E19" s="111">
        <f>+E20+E21+E22+E23</f>
        <v>0</v>
      </c>
      <c r="F19" s="111">
        <f t="shared" ref="F19:G19" si="5">+F20+F21+F22+F23</f>
        <v>275153142</v>
      </c>
      <c r="G19" s="111">
        <f t="shared" si="5"/>
        <v>305120545</v>
      </c>
      <c r="H19" s="112" t="s">
        <v>176</v>
      </c>
      <c r="I19" s="10"/>
      <c r="J19" s="10"/>
      <c r="K19" s="10"/>
      <c r="L19" s="10"/>
      <c r="M19" s="10"/>
    </row>
    <row r="20" spans="1:13" ht="13.05" customHeight="1" x14ac:dyDescent="0.3">
      <c r="A20" s="96" t="s">
        <v>177</v>
      </c>
      <c r="B20" s="112" t="s">
        <v>178</v>
      </c>
      <c r="C20" s="113">
        <v>275153142</v>
      </c>
      <c r="D20" s="113">
        <v>275153142</v>
      </c>
      <c r="E20" s="113">
        <f>F20-D20</f>
        <v>0</v>
      </c>
      <c r="F20" s="113">
        <v>275153142</v>
      </c>
      <c r="G20" s="113">
        <v>275153142</v>
      </c>
      <c r="H20" s="112" t="s">
        <v>179</v>
      </c>
      <c r="I20" s="12"/>
      <c r="J20" s="12"/>
      <c r="K20" s="12"/>
      <c r="L20" s="12"/>
      <c r="M20" s="12"/>
    </row>
    <row r="21" spans="1:13" ht="13.05" customHeight="1" x14ac:dyDescent="0.3">
      <c r="A21" s="96" t="s">
        <v>180</v>
      </c>
      <c r="B21" s="112" t="s">
        <v>181</v>
      </c>
      <c r="C21" s="113"/>
      <c r="D21" s="113"/>
      <c r="E21" s="113"/>
      <c r="F21" s="113"/>
      <c r="G21" s="481"/>
      <c r="H21" s="112" t="s">
        <v>182</v>
      </c>
      <c r="I21" s="12"/>
      <c r="J21" s="12"/>
      <c r="K21" s="12"/>
      <c r="L21" s="12"/>
      <c r="M21" s="12"/>
    </row>
    <row r="22" spans="1:13" ht="13.05" customHeight="1" x14ac:dyDescent="0.3">
      <c r="A22" s="96" t="s">
        <v>183</v>
      </c>
      <c r="B22" s="112" t="s">
        <v>184</v>
      </c>
      <c r="C22" s="113"/>
      <c r="D22" s="113"/>
      <c r="E22" s="113"/>
      <c r="F22" s="113"/>
      <c r="G22" s="481"/>
      <c r="H22" s="112" t="s">
        <v>185</v>
      </c>
      <c r="I22" s="12"/>
      <c r="J22" s="12"/>
      <c r="K22" s="12"/>
      <c r="L22" s="12"/>
      <c r="M22" s="12"/>
    </row>
    <row r="23" spans="1:13" ht="13.05" customHeight="1" x14ac:dyDescent="0.3">
      <c r="A23" s="96" t="s">
        <v>186</v>
      </c>
      <c r="B23" s="112" t="s">
        <v>187</v>
      </c>
      <c r="C23" s="113">
        <f>'1.1.sz.mell.'!D75</f>
        <v>0</v>
      </c>
      <c r="D23" s="113">
        <f>'1.1.sz.mell.'!E75</f>
        <v>0</v>
      </c>
      <c r="E23" s="113">
        <f>'1.1.sz.mell.'!F75</f>
        <v>0</v>
      </c>
      <c r="F23" s="113">
        <f>'1.1.sz.mell.'!G75</f>
        <v>0</v>
      </c>
      <c r="G23" s="113">
        <f>'1.1.sz.mell.'!H75</f>
        <v>29967403</v>
      </c>
      <c r="H23" s="110" t="s">
        <v>188</v>
      </c>
      <c r="I23" s="12"/>
      <c r="J23" s="12"/>
      <c r="K23" s="12"/>
      <c r="L23" s="12"/>
      <c r="M23" s="12"/>
    </row>
    <row r="24" spans="1:13" ht="13.05" customHeight="1" x14ac:dyDescent="0.3">
      <c r="A24" s="96" t="s">
        <v>189</v>
      </c>
      <c r="B24" s="112" t="s">
        <v>190</v>
      </c>
      <c r="C24" s="114">
        <f>+C25+C26</f>
        <v>0</v>
      </c>
      <c r="D24" s="114">
        <f t="shared" ref="D24:E24" si="6">+D25+D26</f>
        <v>0</v>
      </c>
      <c r="E24" s="114">
        <f t="shared" si="6"/>
        <v>0</v>
      </c>
      <c r="F24" s="114">
        <f t="shared" ref="F24" si="7">+F25+F26</f>
        <v>0</v>
      </c>
      <c r="G24" s="523"/>
      <c r="H24" s="112" t="s">
        <v>191</v>
      </c>
      <c r="I24" s="12"/>
      <c r="J24" s="12"/>
      <c r="K24" s="12"/>
      <c r="L24" s="12"/>
      <c r="M24" s="12"/>
    </row>
    <row r="25" spans="1:13" ht="13.05" customHeight="1" x14ac:dyDescent="0.3">
      <c r="A25" s="109" t="s">
        <v>192</v>
      </c>
      <c r="B25" s="110" t="s">
        <v>193</v>
      </c>
      <c r="C25" s="115"/>
      <c r="D25" s="115"/>
      <c r="E25" s="115"/>
      <c r="F25" s="115"/>
      <c r="G25" s="115"/>
      <c r="H25" s="93" t="s">
        <v>194</v>
      </c>
      <c r="I25" s="10"/>
      <c r="J25" s="10"/>
      <c r="K25" s="10"/>
      <c r="L25" s="10"/>
      <c r="M25" s="10"/>
    </row>
    <row r="26" spans="1:13" ht="13.05" customHeight="1" thickBot="1" x14ac:dyDescent="0.35">
      <c r="A26" s="96" t="s">
        <v>195</v>
      </c>
      <c r="B26" s="112" t="s">
        <v>196</v>
      </c>
      <c r="C26" s="113"/>
      <c r="D26" s="113"/>
      <c r="E26" s="113"/>
      <c r="F26" s="113"/>
      <c r="G26" s="113"/>
      <c r="H26" s="6" t="s">
        <v>149</v>
      </c>
      <c r="I26" s="12">
        <f>'1.1.sz.mell.'!D122</f>
        <v>30030251</v>
      </c>
      <c r="J26" s="12">
        <f>'1.1.sz.mell.'!E122</f>
        <v>30030251</v>
      </c>
      <c r="K26" s="12">
        <f>'1.1.sz.mell.'!F122</f>
        <v>0</v>
      </c>
      <c r="L26" s="12">
        <f>'1.1.sz.mell.'!G122</f>
        <v>30030251</v>
      </c>
      <c r="M26" s="12">
        <f>'1.1.sz.mell.'!H122</f>
        <v>30030251</v>
      </c>
    </row>
    <row r="27" spans="1:13" ht="16.05" customHeight="1" thickBot="1" x14ac:dyDescent="0.35">
      <c r="A27" s="106" t="s">
        <v>197</v>
      </c>
      <c r="B27" s="107" t="s">
        <v>198</v>
      </c>
      <c r="C27" s="108">
        <f>+C19+C24</f>
        <v>275153142</v>
      </c>
      <c r="D27" s="108">
        <f t="shared" ref="D27:E27" si="8">+D19+D24</f>
        <v>275153142</v>
      </c>
      <c r="E27" s="108">
        <f t="shared" si="8"/>
        <v>0</v>
      </c>
      <c r="F27" s="108">
        <f t="shared" ref="F27:G27" si="9">+F19+F24</f>
        <v>275153142</v>
      </c>
      <c r="G27" s="108">
        <f t="shared" si="9"/>
        <v>305120545</v>
      </c>
      <c r="H27" s="107" t="s">
        <v>199</v>
      </c>
      <c r="I27" s="3">
        <f>SUM(I19:I26)</f>
        <v>30030251</v>
      </c>
      <c r="J27" s="3">
        <f t="shared" ref="J27:K27" si="10">SUM(J19:J26)</f>
        <v>30030251</v>
      </c>
      <c r="K27" s="3">
        <f t="shared" si="10"/>
        <v>0</v>
      </c>
      <c r="L27" s="3">
        <f t="shared" ref="L27:M27" si="11">SUM(L19:L26)</f>
        <v>30030251</v>
      </c>
      <c r="M27" s="3">
        <f t="shared" si="11"/>
        <v>30030251</v>
      </c>
    </row>
    <row r="28" spans="1:13" ht="13.8" thickBot="1" x14ac:dyDescent="0.35">
      <c r="A28" s="106" t="s">
        <v>200</v>
      </c>
      <c r="B28" s="116" t="s">
        <v>201</v>
      </c>
      <c r="C28" s="117">
        <f>+C18+C27</f>
        <v>1974585764</v>
      </c>
      <c r="D28" s="117">
        <f t="shared" ref="D28:E28" si="12">+D18+D27</f>
        <v>2133629140</v>
      </c>
      <c r="E28" s="117">
        <f t="shared" si="12"/>
        <v>68053501</v>
      </c>
      <c r="F28" s="117">
        <f t="shared" ref="F28:G28" si="13">+F18+F27</f>
        <v>2201682641</v>
      </c>
      <c r="G28" s="117">
        <f t="shared" si="13"/>
        <v>2305769819</v>
      </c>
      <c r="H28" s="116" t="s">
        <v>202</v>
      </c>
      <c r="I28" s="117">
        <f>+I18+I27</f>
        <v>1974585764</v>
      </c>
      <c r="J28" s="117">
        <f t="shared" ref="J28:K28" si="14">+J18+J27</f>
        <v>2053297900</v>
      </c>
      <c r="K28" s="117">
        <f t="shared" si="14"/>
        <v>77667394</v>
      </c>
      <c r="L28" s="117">
        <f t="shared" ref="L28:M28" si="15">+L18+L27</f>
        <v>2130965294</v>
      </c>
      <c r="M28" s="117">
        <f t="shared" si="15"/>
        <v>1926560815</v>
      </c>
    </row>
    <row r="29" spans="1:13" ht="13.8" thickBot="1" x14ac:dyDescent="0.35">
      <c r="A29" s="106" t="s">
        <v>203</v>
      </c>
      <c r="B29" s="116" t="s">
        <v>204</v>
      </c>
      <c r="C29" s="117">
        <f>IF(C18-I18&lt;0,I18-C18,"-")</f>
        <v>245122891</v>
      </c>
      <c r="D29" s="117">
        <f>IF(D18-J18&lt;0,J18-D18,"-")</f>
        <v>164791651</v>
      </c>
      <c r="E29" s="117">
        <f>IF(E18-K18&lt;0,K18-E18,"-")</f>
        <v>9613893</v>
      </c>
      <c r="F29" s="117">
        <f>IF(F18-L18&lt;0,L18-F18,"-")</f>
        <v>174405544</v>
      </c>
      <c r="G29" s="117" t="str">
        <f>IF(G18-M18&lt;0,M18-G18,"-")</f>
        <v>-</v>
      </c>
      <c r="H29" s="116" t="s">
        <v>205</v>
      </c>
      <c r="I29" s="117" t="str">
        <f>IF(C18-I18&gt;0,C18-I18,"-")</f>
        <v>-</v>
      </c>
      <c r="J29" s="117" t="str">
        <f>IF(D18-J18&gt;0,D18-J18,"-")</f>
        <v>-</v>
      </c>
      <c r="K29" s="117" t="str">
        <f>IF(E18-K18&gt;0,E18-K18,"-")</f>
        <v>-</v>
      </c>
      <c r="L29" s="117" t="str">
        <f>IF(F18-L18&gt;0,F18-L18,"-")</f>
        <v>-</v>
      </c>
      <c r="M29" s="117">
        <f>IF(G18-M18&gt;0,G18-M18,"-")</f>
        <v>104118710</v>
      </c>
    </row>
    <row r="30" spans="1:13" ht="13.8" thickBot="1" x14ac:dyDescent="0.35">
      <c r="A30" s="106" t="s">
        <v>206</v>
      </c>
      <c r="B30" s="116" t="s">
        <v>207</v>
      </c>
      <c r="C30" s="117" t="str">
        <f>IF(C18+C19-I28&lt;0,I28-(C18+C19),"-")</f>
        <v>-</v>
      </c>
      <c r="D30" s="117" t="str">
        <f>IF(D18+D19-J28&lt;0,J28-(D18+D19),"-")</f>
        <v>-</v>
      </c>
      <c r="E30" s="117">
        <f>IF(E18+E19-K28&lt;0,K28-(E18+E19),"-")</f>
        <v>9613893</v>
      </c>
      <c r="F30" s="117" t="str">
        <f>IF(F18+F19-L28&lt;0,L28-(F18+F19),"-")</f>
        <v>-</v>
      </c>
      <c r="G30" s="117" t="str">
        <f>IF(G18+G19-M28&lt;0,M28-(G18+G19),"-")</f>
        <v>-</v>
      </c>
      <c r="H30" s="116" t="s">
        <v>208</v>
      </c>
      <c r="I30" s="117" t="str">
        <f>IF(C18+C19-I28&gt;0,C18+C19-I28,"-")</f>
        <v>-</v>
      </c>
      <c r="J30" s="117">
        <f>IF(D18+D19-J28&gt;0,D18+D19-J28,"-")</f>
        <v>80331240</v>
      </c>
      <c r="K30" s="117" t="str">
        <f>IF(E18+E19-K28&gt;0,E18+E19-K28,"-")</f>
        <v>-</v>
      </c>
      <c r="L30" s="117">
        <f>IF(F18+F19-L28&gt;0,F18+F19-L28,"-")</f>
        <v>70717347</v>
      </c>
      <c r="M30" s="117">
        <f>IF(G18+G19-M28&gt;0,G18+G19-M28,"-")</f>
        <v>379209004</v>
      </c>
    </row>
    <row r="31" spans="1:13" ht="17.399999999999999" x14ac:dyDescent="0.3">
      <c r="B31" s="342"/>
      <c r="C31" s="342"/>
      <c r="D31" s="342"/>
      <c r="E31" s="342"/>
      <c r="F31" s="342"/>
      <c r="G31" s="342"/>
      <c r="H31" s="342"/>
      <c r="M31" s="342"/>
    </row>
    <row r="32" spans="1:13" ht="31.5" customHeight="1" x14ac:dyDescent="0.3">
      <c r="B32" s="1050" t="s">
        <v>209</v>
      </c>
      <c r="C32" s="1050"/>
      <c r="D32" s="1050"/>
      <c r="E32" s="1050"/>
      <c r="F32" s="1050"/>
      <c r="G32" s="1050"/>
      <c r="H32" s="1050"/>
      <c r="I32" s="1050"/>
      <c r="J32" s="374"/>
      <c r="K32" s="374"/>
      <c r="L32" s="374"/>
    </row>
    <row r="33" spans="1:13" ht="14.4" thickBot="1" x14ac:dyDescent="0.35">
      <c r="I33" s="81"/>
      <c r="J33" s="81"/>
      <c r="K33" s="81"/>
      <c r="L33" s="81"/>
    </row>
    <row r="34" spans="1:13" ht="13.8" thickBot="1" x14ac:dyDescent="0.35">
      <c r="A34" s="1048" t="s">
        <v>4</v>
      </c>
      <c r="B34" s="82" t="s">
        <v>158</v>
      </c>
      <c r="C34" s="83"/>
      <c r="D34" s="83"/>
      <c r="E34" s="83"/>
      <c r="F34" s="83"/>
      <c r="G34" s="518"/>
      <c r="H34" s="82" t="s">
        <v>159</v>
      </c>
      <c r="I34" s="84"/>
      <c r="J34" s="84"/>
      <c r="K34" s="84"/>
      <c r="L34" s="84"/>
      <c r="M34" s="518"/>
    </row>
    <row r="35" spans="1:13" s="86" customFormat="1" ht="46.2" thickBot="1" x14ac:dyDescent="0.35">
      <c r="A35" s="1049"/>
      <c r="B35" s="85" t="s">
        <v>160</v>
      </c>
      <c r="C35" s="371" t="s">
        <v>625</v>
      </c>
      <c r="D35" s="23" t="s">
        <v>1254</v>
      </c>
      <c r="E35" s="371" t="s">
        <v>652</v>
      </c>
      <c r="F35" s="371" t="s">
        <v>653</v>
      </c>
      <c r="G35" s="519" t="s">
        <v>1585</v>
      </c>
      <c r="H35" s="85" t="s">
        <v>160</v>
      </c>
      <c r="I35" s="371" t="s">
        <v>625</v>
      </c>
      <c r="J35" s="23" t="s">
        <v>1254</v>
      </c>
      <c r="K35" s="371" t="s">
        <v>652</v>
      </c>
      <c r="L35" s="371" t="s">
        <v>653</v>
      </c>
      <c r="M35" s="519" t="s">
        <v>1585</v>
      </c>
    </row>
    <row r="36" spans="1:13" s="86" customFormat="1" ht="13.8" thickBot="1" x14ac:dyDescent="0.35">
      <c r="A36" s="87">
        <v>1</v>
      </c>
      <c r="B36" s="88">
        <v>2</v>
      </c>
      <c r="C36" s="89">
        <v>3</v>
      </c>
      <c r="D36" s="89"/>
      <c r="E36" s="89">
        <v>3</v>
      </c>
      <c r="F36" s="89">
        <v>3</v>
      </c>
      <c r="G36" s="520"/>
      <c r="H36" s="88">
        <v>4</v>
      </c>
      <c r="I36" s="90">
        <v>5</v>
      </c>
      <c r="J36" s="90"/>
      <c r="K36" s="90">
        <v>5</v>
      </c>
      <c r="L36" s="90">
        <v>5</v>
      </c>
      <c r="M36" s="520"/>
    </row>
    <row r="37" spans="1:13" ht="13.05" customHeight="1" x14ac:dyDescent="0.3">
      <c r="A37" s="92" t="s">
        <v>6</v>
      </c>
      <c r="B37" s="93" t="s">
        <v>210</v>
      </c>
      <c r="C37" s="94">
        <f>'1.1.sz.mell.'!D18</f>
        <v>1963877999</v>
      </c>
      <c r="D37" s="94">
        <f>'1.1.sz.mell.'!E18</f>
        <v>1973734260</v>
      </c>
      <c r="E37" s="94">
        <f>'1.1.sz.mell.'!F18</f>
        <v>0</v>
      </c>
      <c r="F37" s="94">
        <f>'1.1.sz.mell.'!G18</f>
        <v>1973734260</v>
      </c>
      <c r="G37" s="94">
        <f>'1.1.sz.mell.'!H18</f>
        <v>1030351411</v>
      </c>
      <c r="H37" s="93" t="s">
        <v>133</v>
      </c>
      <c r="I37" s="95">
        <f>'1.1.sz.mell.'!D103</f>
        <v>2053810000</v>
      </c>
      <c r="J37" s="95">
        <f>'1.1.sz.mell.'!E103</f>
        <v>2376070377</v>
      </c>
      <c r="K37" s="95">
        <f>'1.1.sz.mell.'!F103</f>
        <v>6889983</v>
      </c>
      <c r="L37" s="95">
        <f>'1.1.sz.mell.'!G103</f>
        <v>2382960360</v>
      </c>
      <c r="M37" s="95">
        <f>'1.1.sz.mell.'!H103</f>
        <v>546613248</v>
      </c>
    </row>
    <row r="38" spans="1:13" x14ac:dyDescent="0.3">
      <c r="A38" s="96" t="s">
        <v>17</v>
      </c>
      <c r="B38" s="97" t="s">
        <v>211</v>
      </c>
      <c r="C38" s="98"/>
      <c r="D38" s="98"/>
      <c r="E38" s="98"/>
      <c r="F38" s="98"/>
      <c r="G38" s="98"/>
      <c r="H38" s="97" t="s">
        <v>212</v>
      </c>
      <c r="I38" s="95">
        <f>'1.1.sz.mell.'!D104</f>
        <v>1993262000</v>
      </c>
      <c r="J38" s="95">
        <f>'1.1.sz.mell.'!E104</f>
        <v>1993262000</v>
      </c>
      <c r="K38" s="95">
        <f>'1.1.sz.mell.'!F104</f>
        <v>0</v>
      </c>
      <c r="L38" s="95">
        <f>'1.1.sz.mell.'!G104</f>
        <v>1993262000</v>
      </c>
      <c r="M38" s="95">
        <f>'1.1.sz.mell.'!H104</f>
        <v>0</v>
      </c>
    </row>
    <row r="39" spans="1:13" ht="13.05" customHeight="1" x14ac:dyDescent="0.3">
      <c r="A39" s="96" t="s">
        <v>29</v>
      </c>
      <c r="B39" s="97" t="s">
        <v>213</v>
      </c>
      <c r="C39" s="98">
        <f>'1.1.sz.mell.'!D43</f>
        <v>22000000</v>
      </c>
      <c r="D39" s="98">
        <f>'1.1.sz.mell.'!E43</f>
        <v>22000000</v>
      </c>
      <c r="E39" s="98">
        <f>'1.1.sz.mell.'!F43</f>
        <v>0</v>
      </c>
      <c r="F39" s="98">
        <f>'1.1.sz.mell.'!G43</f>
        <v>22000000</v>
      </c>
      <c r="G39" s="98">
        <f>'1.1.sz.mell.'!H43</f>
        <v>17419010</v>
      </c>
      <c r="H39" s="97" t="s">
        <v>135</v>
      </c>
      <c r="I39" s="95">
        <f>'1.1.sz.mell.'!D105</f>
        <v>1047759000</v>
      </c>
      <c r="J39" s="95">
        <f>'1.1.sz.mell.'!E105</f>
        <v>999840175</v>
      </c>
      <c r="K39" s="95">
        <f>'1.1.sz.mell.'!F105</f>
        <v>-11875542</v>
      </c>
      <c r="L39" s="95">
        <f>'1.1.sz.mell.'!G105</f>
        <v>987964633</v>
      </c>
      <c r="M39" s="95">
        <f>'1.1.sz.mell.'!H105</f>
        <v>947115240</v>
      </c>
    </row>
    <row r="40" spans="1:13" ht="13.05" customHeight="1" x14ac:dyDescent="0.3">
      <c r="A40" s="96" t="s">
        <v>139</v>
      </c>
      <c r="B40" s="97" t="s">
        <v>214</v>
      </c>
      <c r="C40" s="98">
        <f>'1.1.sz.mell.'!D55</f>
        <v>0</v>
      </c>
      <c r="D40" s="98">
        <f>'1.1.sz.mell.'!E55</f>
        <v>4750480</v>
      </c>
      <c r="E40" s="98">
        <f>'1.1.sz.mell.'!F55</f>
        <v>0</v>
      </c>
      <c r="F40" s="98">
        <f>'1.1.sz.mell.'!G55</f>
        <v>4750480</v>
      </c>
      <c r="G40" s="98">
        <f>'1.1.sz.mell.'!H55</f>
        <v>4945652</v>
      </c>
      <c r="H40" s="97" t="s">
        <v>215</v>
      </c>
      <c r="I40" s="95">
        <f>'1.1.sz.mell.'!D106</f>
        <v>719852000</v>
      </c>
      <c r="J40" s="95">
        <f>'1.1.sz.mell.'!E106</f>
        <v>719852000</v>
      </c>
      <c r="K40" s="95">
        <f>'1.1.sz.mell.'!F106</f>
        <v>0</v>
      </c>
      <c r="L40" s="95">
        <f>'1.1.sz.mell.'!G106</f>
        <v>719852000</v>
      </c>
      <c r="M40" s="95">
        <f>'1.1.sz.mell.'!H106</f>
        <v>0</v>
      </c>
    </row>
    <row r="41" spans="1:13" ht="12.75" customHeight="1" x14ac:dyDescent="0.3">
      <c r="A41" s="96" t="s">
        <v>43</v>
      </c>
      <c r="B41" s="97"/>
      <c r="C41" s="98"/>
      <c r="D41" s="98"/>
      <c r="E41" s="98"/>
      <c r="F41" s="98"/>
      <c r="G41" s="521"/>
      <c r="H41" s="97" t="s">
        <v>137</v>
      </c>
      <c r="I41" s="95">
        <f>'1.1.sz.mell.'!D107</f>
        <v>4000000</v>
      </c>
      <c r="J41" s="95">
        <f>'1.1.sz.mell.'!E107</f>
        <v>4000000</v>
      </c>
      <c r="K41" s="95">
        <f>'1.1.sz.mell.'!F107</f>
        <v>0</v>
      </c>
      <c r="L41" s="95">
        <f>'1.1.sz.mell.'!G107</f>
        <v>4000000</v>
      </c>
      <c r="M41" s="95">
        <f>'1.1.sz.mell.'!H107</f>
        <v>3200000</v>
      </c>
    </row>
    <row r="42" spans="1:13" ht="13.05" customHeight="1" x14ac:dyDescent="0.3">
      <c r="A42" s="96" t="s">
        <v>65</v>
      </c>
      <c r="B42" s="97"/>
      <c r="C42" s="100"/>
      <c r="D42" s="100"/>
      <c r="E42" s="100"/>
      <c r="F42" s="100"/>
      <c r="G42" s="100"/>
      <c r="H42" s="101" t="s">
        <v>168</v>
      </c>
      <c r="I42" s="5">
        <v>297125715</v>
      </c>
      <c r="J42" s="5">
        <v>300722144</v>
      </c>
      <c r="K42" s="5">
        <f>L42-J42</f>
        <v>-4628334</v>
      </c>
      <c r="L42" s="5">
        <v>296093810</v>
      </c>
      <c r="M42" s="5"/>
    </row>
    <row r="43" spans="1:13" ht="13.05" customHeight="1" x14ac:dyDescent="0.3">
      <c r="A43" s="96" t="s">
        <v>146</v>
      </c>
      <c r="B43" s="101"/>
      <c r="C43" s="98"/>
      <c r="D43" s="98"/>
      <c r="E43" s="98"/>
      <c r="F43" s="98"/>
      <c r="G43" s="521"/>
      <c r="H43" s="101"/>
      <c r="I43" s="5"/>
      <c r="J43" s="5"/>
      <c r="K43" s="5"/>
      <c r="L43" s="5"/>
      <c r="M43" s="5"/>
    </row>
    <row r="44" spans="1:13" ht="13.05" customHeight="1" x14ac:dyDescent="0.3">
      <c r="A44" s="96" t="s">
        <v>83</v>
      </c>
      <c r="B44" s="101"/>
      <c r="C44" s="98"/>
      <c r="D44" s="98"/>
      <c r="E44" s="98"/>
      <c r="F44" s="98"/>
      <c r="G44" s="98"/>
      <c r="H44" s="101"/>
      <c r="I44" s="5"/>
      <c r="J44" s="5"/>
      <c r="K44" s="5"/>
      <c r="L44" s="5"/>
      <c r="M44" s="5"/>
    </row>
    <row r="45" spans="1:13" ht="13.05" customHeight="1" x14ac:dyDescent="0.3">
      <c r="A45" s="96" t="s">
        <v>85</v>
      </c>
      <c r="B45" s="101"/>
      <c r="C45" s="100"/>
      <c r="D45" s="100"/>
      <c r="E45" s="100"/>
      <c r="F45" s="100"/>
      <c r="G45" s="100"/>
      <c r="H45" s="101"/>
      <c r="I45" s="5"/>
      <c r="J45" s="5"/>
      <c r="K45" s="5"/>
      <c r="L45" s="5"/>
      <c r="M45" s="5"/>
    </row>
    <row r="46" spans="1:13" x14ac:dyDescent="0.3">
      <c r="A46" s="96" t="s">
        <v>152</v>
      </c>
      <c r="B46" s="101"/>
      <c r="C46" s="100"/>
      <c r="D46" s="100"/>
      <c r="E46" s="100"/>
      <c r="F46" s="100"/>
      <c r="G46" s="100"/>
      <c r="H46" s="101"/>
      <c r="I46" s="5"/>
      <c r="J46" s="5"/>
      <c r="K46" s="5"/>
      <c r="L46" s="5"/>
      <c r="M46" s="5"/>
    </row>
    <row r="47" spans="1:13" ht="13.05" customHeight="1" thickBot="1" x14ac:dyDescent="0.35">
      <c r="A47" s="109" t="s">
        <v>169</v>
      </c>
      <c r="B47" s="118"/>
      <c r="C47" s="119"/>
      <c r="D47" s="119"/>
      <c r="E47" s="119"/>
      <c r="F47" s="119"/>
      <c r="G47" s="119"/>
      <c r="H47" s="120" t="s">
        <v>168</v>
      </c>
      <c r="I47" s="121"/>
      <c r="J47" s="121"/>
      <c r="K47" s="121"/>
      <c r="L47" s="121"/>
      <c r="M47" s="121"/>
    </row>
    <row r="48" spans="1:13" ht="16.05" customHeight="1" thickBot="1" x14ac:dyDescent="0.35">
      <c r="A48" s="106" t="s">
        <v>170</v>
      </c>
      <c r="B48" s="107" t="s">
        <v>216</v>
      </c>
      <c r="C48" s="108">
        <f>+C37+C39+C40+C42+C43+C44+C45+C46+C47</f>
        <v>1985877999</v>
      </c>
      <c r="D48" s="108">
        <f t="shared" ref="D48:E48" si="16">+D37+D39+D40+D42+D43+D44+D45+D46+D47</f>
        <v>2000484740</v>
      </c>
      <c r="E48" s="108">
        <f t="shared" si="16"/>
        <v>0</v>
      </c>
      <c r="F48" s="108">
        <f t="shared" ref="F48:G48" si="17">+F37+F39+F40+F42+F43+F44+F45+F46+F47</f>
        <v>2000484740</v>
      </c>
      <c r="G48" s="108">
        <f t="shared" si="17"/>
        <v>1052716073</v>
      </c>
      <c r="H48" s="107" t="s">
        <v>217</v>
      </c>
      <c r="I48" s="3">
        <f>+I37+I39+I41+I42+I43+I44+I45+I46+I47</f>
        <v>3402694715</v>
      </c>
      <c r="J48" s="3">
        <f t="shared" ref="J48:L48" si="18">+J37+J39+J41+J42+J43+J44+J45+J46+J47</f>
        <v>3680632696</v>
      </c>
      <c r="K48" s="3">
        <f t="shared" si="18"/>
        <v>-9613893</v>
      </c>
      <c r="L48" s="3">
        <f t="shared" si="18"/>
        <v>3671018803</v>
      </c>
      <c r="M48" s="3">
        <f t="shared" ref="M48" si="19">+M37+M39+M41+M42+M43+M44+M45+M46+M47</f>
        <v>1496928488</v>
      </c>
    </row>
    <row r="49" spans="1:13" ht="13.05" customHeight="1" x14ac:dyDescent="0.3">
      <c r="A49" s="92" t="s">
        <v>171</v>
      </c>
      <c r="B49" s="122" t="s">
        <v>218</v>
      </c>
      <c r="C49" s="123">
        <f>+C50+C51+C52+C53+C54</f>
        <v>1427461716</v>
      </c>
      <c r="D49" s="123">
        <f t="shared" ref="D49:E49" si="20">+D50+D51+D52+D53+D54</f>
        <v>1427461716</v>
      </c>
      <c r="E49" s="123">
        <f t="shared" si="20"/>
        <v>0</v>
      </c>
      <c r="F49" s="123">
        <f t="shared" ref="F49:G49" si="21">+F50+F51+F52+F53+F54</f>
        <v>1427461716</v>
      </c>
      <c r="G49" s="123">
        <f t="shared" si="21"/>
        <v>1427461716</v>
      </c>
      <c r="H49" s="112" t="s">
        <v>176</v>
      </c>
      <c r="I49" s="9"/>
      <c r="J49" s="9"/>
      <c r="K49" s="9"/>
      <c r="L49" s="9"/>
      <c r="M49" s="9"/>
    </row>
    <row r="50" spans="1:13" ht="13.05" customHeight="1" x14ac:dyDescent="0.3">
      <c r="A50" s="96" t="s">
        <v>174</v>
      </c>
      <c r="B50" s="124" t="s">
        <v>219</v>
      </c>
      <c r="C50" s="113">
        <v>1427461716</v>
      </c>
      <c r="D50" s="113">
        <v>1427461716</v>
      </c>
      <c r="E50" s="113"/>
      <c r="F50" s="113">
        <v>1427461716</v>
      </c>
      <c r="G50" s="113">
        <v>1427461716</v>
      </c>
      <c r="H50" s="112" t="s">
        <v>220</v>
      </c>
      <c r="I50" s="12"/>
      <c r="J50" s="12"/>
      <c r="K50" s="12"/>
      <c r="L50" s="12"/>
      <c r="M50" s="12"/>
    </row>
    <row r="51" spans="1:13" ht="13.05" customHeight="1" x14ac:dyDescent="0.3">
      <c r="A51" s="92" t="s">
        <v>177</v>
      </c>
      <c r="B51" s="124" t="s">
        <v>221</v>
      </c>
      <c r="C51" s="113"/>
      <c r="D51" s="113"/>
      <c r="E51" s="113"/>
      <c r="F51" s="113"/>
      <c r="G51" s="481"/>
      <c r="H51" s="112" t="s">
        <v>182</v>
      </c>
      <c r="I51" s="12"/>
      <c r="J51" s="12"/>
      <c r="K51" s="12"/>
      <c r="L51" s="12"/>
      <c r="M51" s="12"/>
    </row>
    <row r="52" spans="1:13" ht="13.05" customHeight="1" x14ac:dyDescent="0.3">
      <c r="A52" s="96" t="s">
        <v>180</v>
      </c>
      <c r="B52" s="124" t="s">
        <v>222</v>
      </c>
      <c r="C52" s="113"/>
      <c r="D52" s="113"/>
      <c r="E52" s="113"/>
      <c r="F52" s="113"/>
      <c r="G52" s="481"/>
      <c r="H52" s="112" t="s">
        <v>185</v>
      </c>
      <c r="I52" s="12">
        <f>'1.1.sz.mell.'!D110</f>
        <v>10645000</v>
      </c>
      <c r="J52" s="12">
        <f>'1.1.sz.mell.'!E110</f>
        <v>10645000</v>
      </c>
      <c r="K52" s="12">
        <f>'1.1.sz.mell.'!F110</f>
        <v>0</v>
      </c>
      <c r="L52" s="12">
        <f>'1.1.sz.mell.'!G110</f>
        <v>10645000</v>
      </c>
      <c r="M52" s="12">
        <f>'1.1.sz.mell.'!H110</f>
        <v>10644800</v>
      </c>
    </row>
    <row r="53" spans="1:13" ht="13.05" customHeight="1" x14ac:dyDescent="0.3">
      <c r="A53" s="92" t="s">
        <v>183</v>
      </c>
      <c r="B53" s="124" t="s">
        <v>223</v>
      </c>
      <c r="C53" s="113"/>
      <c r="D53" s="113"/>
      <c r="E53" s="113"/>
      <c r="F53" s="113"/>
      <c r="G53" s="522"/>
      <c r="H53" s="110" t="s">
        <v>188</v>
      </c>
      <c r="I53" s="12"/>
      <c r="J53" s="12"/>
      <c r="K53" s="12"/>
      <c r="L53" s="12"/>
      <c r="M53" s="12"/>
    </row>
    <row r="54" spans="1:13" ht="13.05" customHeight="1" x14ac:dyDescent="0.3">
      <c r="A54" s="96" t="s">
        <v>186</v>
      </c>
      <c r="B54" s="125" t="s">
        <v>224</v>
      </c>
      <c r="C54" s="113"/>
      <c r="D54" s="113"/>
      <c r="E54" s="113"/>
      <c r="F54" s="113"/>
      <c r="G54" s="481"/>
      <c r="H54" s="112" t="s">
        <v>225</v>
      </c>
      <c r="I54" s="12"/>
      <c r="J54" s="12"/>
      <c r="K54" s="12"/>
      <c r="L54" s="12"/>
      <c r="M54" s="12"/>
    </row>
    <row r="55" spans="1:13" ht="13.05" customHeight="1" x14ac:dyDescent="0.3">
      <c r="A55" s="92" t="s">
        <v>189</v>
      </c>
      <c r="B55" s="126" t="s">
        <v>226</v>
      </c>
      <c r="C55" s="114">
        <f>+C56+C57+C58+C59+C60</f>
        <v>0</v>
      </c>
      <c r="D55" s="114">
        <f t="shared" ref="D55:E55" si="22">+D56+D57+D58+D59+D60</f>
        <v>183000000</v>
      </c>
      <c r="E55" s="114">
        <f t="shared" si="22"/>
        <v>0</v>
      </c>
      <c r="F55" s="114">
        <f t="shared" ref="F55:G55" si="23">+F56+F57+F58+F59+F60</f>
        <v>183000000</v>
      </c>
      <c r="G55" s="114">
        <f t="shared" si="23"/>
        <v>0</v>
      </c>
      <c r="H55" s="127" t="s">
        <v>194</v>
      </c>
      <c r="I55" s="12"/>
      <c r="J55" s="12"/>
      <c r="K55" s="12"/>
      <c r="L55" s="12"/>
      <c r="M55" s="12"/>
    </row>
    <row r="56" spans="1:13" ht="13.05" customHeight="1" x14ac:dyDescent="0.3">
      <c r="A56" s="96" t="s">
        <v>192</v>
      </c>
      <c r="B56" s="125" t="s">
        <v>227</v>
      </c>
      <c r="C56" s="113">
        <f>'1.1.sz.mell.'!D63</f>
        <v>0</v>
      </c>
      <c r="D56" s="113">
        <f>'1.1.sz.mell.'!E63</f>
        <v>183000000</v>
      </c>
      <c r="E56" s="113">
        <f>'1.1.sz.mell.'!F63</f>
        <v>0</v>
      </c>
      <c r="F56" s="113">
        <f>'1.1.sz.mell.'!G63</f>
        <v>183000000</v>
      </c>
      <c r="G56" s="113">
        <f>'1.1.sz.mell.'!H63</f>
        <v>0</v>
      </c>
      <c r="H56" s="127" t="s">
        <v>228</v>
      </c>
      <c r="I56" s="12"/>
      <c r="J56" s="12"/>
      <c r="K56" s="12"/>
      <c r="L56" s="12"/>
      <c r="M56" s="12"/>
    </row>
    <row r="57" spans="1:13" ht="13.05" customHeight="1" x14ac:dyDescent="0.3">
      <c r="A57" s="92" t="s">
        <v>195</v>
      </c>
      <c r="B57" s="125" t="s">
        <v>229</v>
      </c>
      <c r="C57" s="113"/>
      <c r="D57" s="113"/>
      <c r="E57" s="113"/>
      <c r="F57" s="113"/>
      <c r="G57" s="113"/>
      <c r="H57" s="128"/>
      <c r="I57" s="12"/>
      <c r="J57" s="12"/>
      <c r="K57" s="12"/>
      <c r="L57" s="12"/>
      <c r="M57" s="12"/>
    </row>
    <row r="58" spans="1:13" ht="13.05" customHeight="1" x14ac:dyDescent="0.3">
      <c r="A58" s="96" t="s">
        <v>197</v>
      </c>
      <c r="B58" s="124" t="s">
        <v>230</v>
      </c>
      <c r="C58" s="113"/>
      <c r="D58" s="113"/>
      <c r="E58" s="113"/>
      <c r="F58" s="113"/>
      <c r="G58" s="113"/>
      <c r="H58" s="129"/>
      <c r="I58" s="12"/>
      <c r="J58" s="12"/>
      <c r="K58" s="12"/>
      <c r="L58" s="12"/>
      <c r="M58" s="12"/>
    </row>
    <row r="59" spans="1:13" ht="13.05" customHeight="1" x14ac:dyDescent="0.3">
      <c r="A59" s="92" t="s">
        <v>200</v>
      </c>
      <c r="B59" s="130" t="s">
        <v>231</v>
      </c>
      <c r="C59" s="113"/>
      <c r="D59" s="113"/>
      <c r="E59" s="113"/>
      <c r="F59" s="113"/>
      <c r="G59" s="113"/>
      <c r="H59" s="101"/>
      <c r="I59" s="12"/>
      <c r="J59" s="12"/>
      <c r="K59" s="12"/>
      <c r="L59" s="12"/>
      <c r="M59" s="12"/>
    </row>
    <row r="60" spans="1:13" ht="13.05" customHeight="1" thickBot="1" x14ac:dyDescent="0.35">
      <c r="A60" s="96" t="s">
        <v>203</v>
      </c>
      <c r="B60" s="131" t="s">
        <v>232</v>
      </c>
      <c r="C60" s="113"/>
      <c r="D60" s="113"/>
      <c r="E60" s="113"/>
      <c r="F60" s="113"/>
      <c r="G60" s="113"/>
      <c r="H60" s="129"/>
      <c r="I60" s="12"/>
      <c r="J60" s="12"/>
      <c r="K60" s="12"/>
      <c r="L60" s="12"/>
      <c r="M60" s="12"/>
    </row>
    <row r="61" spans="1:13" ht="21.75" customHeight="1" thickBot="1" x14ac:dyDescent="0.35">
      <c r="A61" s="106" t="s">
        <v>206</v>
      </c>
      <c r="B61" s="107" t="s">
        <v>233</v>
      </c>
      <c r="C61" s="108">
        <f>+C49+C55</f>
        <v>1427461716</v>
      </c>
      <c r="D61" s="108">
        <f t="shared" ref="D61:E61" si="24">+D49+D55</f>
        <v>1610461716</v>
      </c>
      <c r="E61" s="108">
        <f t="shared" si="24"/>
        <v>0</v>
      </c>
      <c r="F61" s="108">
        <f t="shared" ref="F61:G61" si="25">+F49+F55</f>
        <v>1610461716</v>
      </c>
      <c r="G61" s="108">
        <f t="shared" si="25"/>
        <v>1427461716</v>
      </c>
      <c r="H61" s="107" t="s">
        <v>234</v>
      </c>
      <c r="I61" s="3">
        <f>SUM(I49:I60)</f>
        <v>10645000</v>
      </c>
      <c r="J61" s="3">
        <f t="shared" ref="J61:L61" si="26">SUM(J49:J60)</f>
        <v>10645000</v>
      </c>
      <c r="K61" s="3">
        <f t="shared" si="26"/>
        <v>0</v>
      </c>
      <c r="L61" s="3">
        <f t="shared" si="26"/>
        <v>10645000</v>
      </c>
      <c r="M61" s="3">
        <f t="shared" ref="M61" si="27">SUM(M49:M60)</f>
        <v>10644800</v>
      </c>
    </row>
    <row r="62" spans="1:13" ht="13.8" thickBot="1" x14ac:dyDescent="0.35">
      <c r="A62" s="106" t="s">
        <v>235</v>
      </c>
      <c r="B62" s="116" t="s">
        <v>236</v>
      </c>
      <c r="C62" s="117">
        <f>+C48+C61</f>
        <v>3413339715</v>
      </c>
      <c r="D62" s="117">
        <f t="shared" ref="D62:E62" si="28">+D48+D61</f>
        <v>3610946456</v>
      </c>
      <c r="E62" s="117">
        <f t="shared" si="28"/>
        <v>0</v>
      </c>
      <c r="F62" s="117">
        <f t="shared" ref="F62:G62" si="29">+F48+F61</f>
        <v>3610946456</v>
      </c>
      <c r="G62" s="117">
        <f t="shared" si="29"/>
        <v>2480177789</v>
      </c>
      <c r="H62" s="116" t="s">
        <v>237</v>
      </c>
      <c r="I62" s="117">
        <f>+I48+I61</f>
        <v>3413339715</v>
      </c>
      <c r="J62" s="117">
        <f t="shared" ref="J62:L62" si="30">+J48+J61</f>
        <v>3691277696</v>
      </c>
      <c r="K62" s="117">
        <f t="shared" si="30"/>
        <v>-9613893</v>
      </c>
      <c r="L62" s="117">
        <f t="shared" si="30"/>
        <v>3681663803</v>
      </c>
      <c r="M62" s="117">
        <f t="shared" ref="M62" si="31">+M48+M61</f>
        <v>1507573288</v>
      </c>
    </row>
    <row r="63" spans="1:13" ht="13.8" thickBot="1" x14ac:dyDescent="0.35">
      <c r="A63" s="106" t="s">
        <v>238</v>
      </c>
      <c r="B63" s="116" t="s">
        <v>204</v>
      </c>
      <c r="C63" s="117">
        <f>IF(C48-I48&lt;0,I48-C48,"-")</f>
        <v>1416816716</v>
      </c>
      <c r="D63" s="117">
        <f>IF(D48-J48&lt;0,J48-D48,"-")</f>
        <v>1680147956</v>
      </c>
      <c r="E63" s="117" t="str">
        <f>IF(E48-K48&lt;0,K48-E48,"-")</f>
        <v>-</v>
      </c>
      <c r="F63" s="117">
        <f>IF(F48-L48&lt;0,L48-F48,"-")</f>
        <v>1670534063</v>
      </c>
      <c r="G63" s="117">
        <f>IF(G48-M48&lt;0,M48-G48,"-")</f>
        <v>444212415</v>
      </c>
      <c r="H63" s="116" t="s">
        <v>205</v>
      </c>
      <c r="I63" s="117" t="str">
        <f>IF(C48-I48&gt;0,C48-I48,"-")</f>
        <v>-</v>
      </c>
      <c r="J63" s="117" t="str">
        <f>IF(D48-J48&gt;0,D48-J48,"-")</f>
        <v>-</v>
      </c>
      <c r="K63" s="117">
        <f>IF(E48-K48&gt;0,E48-K48,"-")</f>
        <v>9613893</v>
      </c>
      <c r="L63" s="117" t="str">
        <f>IF(F48-L48&gt;0,F48-L48,"-")</f>
        <v>-</v>
      </c>
      <c r="M63" s="117" t="str">
        <f>IF(G48-M48&gt;0,G48-M48,"-")</f>
        <v>-</v>
      </c>
    </row>
    <row r="64" spans="1:13" ht="13.8" thickBot="1" x14ac:dyDescent="0.35">
      <c r="A64" s="106" t="s">
        <v>239</v>
      </c>
      <c r="B64" s="116" t="s">
        <v>207</v>
      </c>
      <c r="C64" s="117" t="str">
        <f>IF(C48+C49-I62&lt;0,I62-(C48+C49+C56),"-")</f>
        <v>-</v>
      </c>
      <c r="D64" s="117">
        <f>IF(D48+D49-J62&lt;0,J62-(D48+D49+D56),"-")</f>
        <v>80331240</v>
      </c>
      <c r="E64" s="117" t="str">
        <f>IF(E48+E49-K62&lt;0,K62-(E48+E49+E56),"-")</f>
        <v>-</v>
      </c>
      <c r="F64" s="117">
        <f>IF(F48+F49-L62&lt;0,L62-(F48+F49+F56),"-")</f>
        <v>70717347</v>
      </c>
      <c r="G64" s="117" t="str">
        <f>IF(G48+G49-M62&lt;0,M62-(G48+G49+G56),"-")</f>
        <v>-</v>
      </c>
      <c r="H64" s="116" t="s">
        <v>208</v>
      </c>
      <c r="I64" s="117" t="str">
        <f>IF(C48+C49-I62&gt;0,C48+C49-I62,"-")</f>
        <v>-</v>
      </c>
      <c r="J64" s="117" t="str">
        <f>IF(D48+D49-J62&gt;0,D48+D49-J62,"-")</f>
        <v>-</v>
      </c>
      <c r="K64" s="117">
        <f>IF(E48+E49-K62&gt;0,E48+E49-K62,"-")</f>
        <v>9613893</v>
      </c>
      <c r="L64" s="117" t="str">
        <f>IF(F48+F49-L62&gt;0,F48+F49-L62,"-")</f>
        <v>-</v>
      </c>
      <c r="M64" s="117">
        <f>IF(G48+G49-M62&gt;0,G48+G49-M62,"-")</f>
        <v>972604501</v>
      </c>
    </row>
    <row r="65" spans="1:13" ht="13.8" thickBot="1" x14ac:dyDescent="0.35">
      <c r="A65" s="106" t="s">
        <v>240</v>
      </c>
      <c r="B65" s="116" t="s">
        <v>241</v>
      </c>
      <c r="C65" s="117">
        <f>SUM(C62,C28)</f>
        <v>5387925479</v>
      </c>
      <c r="D65" s="117">
        <f t="shared" ref="D65:E65" si="32">SUM(D62,D28)</f>
        <v>5744575596</v>
      </c>
      <c r="E65" s="117">
        <f t="shared" si="32"/>
        <v>68053501</v>
      </c>
      <c r="F65" s="117">
        <f t="shared" ref="F65:G65" si="33">SUM(F62,F28)</f>
        <v>5812629097</v>
      </c>
      <c r="G65" s="117">
        <f t="shared" si="33"/>
        <v>4785947608</v>
      </c>
      <c r="H65" s="116" t="s">
        <v>242</v>
      </c>
      <c r="I65" s="117">
        <f>SUM(I62,I28)</f>
        <v>5387925479</v>
      </c>
      <c r="J65" s="117">
        <f t="shared" ref="J65:L65" si="34">SUM(J62,J28)</f>
        <v>5744575596</v>
      </c>
      <c r="K65" s="117">
        <f t="shared" si="34"/>
        <v>68053501</v>
      </c>
      <c r="L65" s="117">
        <f t="shared" si="34"/>
        <v>5812629097</v>
      </c>
      <c r="M65" s="117">
        <f t="shared" ref="M65" si="35">SUM(M62,M28)</f>
        <v>3434134103</v>
      </c>
    </row>
    <row r="67" spans="1:13" x14ac:dyDescent="0.3">
      <c r="H67" s="13">
        <f>I65-C65</f>
        <v>0</v>
      </c>
    </row>
  </sheetData>
  <mergeCells count="3">
    <mergeCell ref="A3:A4"/>
    <mergeCell ref="A34:A35"/>
    <mergeCell ref="B32:I32"/>
  </mergeCells>
  <phoneticPr fontId="2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3" orientation="landscape" verticalDpi="300" r:id="rId1"/>
  <headerFooter alignWithMargins="0">
    <oddHeader xml:space="preserve">&amp;R&amp;"Times New Roman CE,Félkövér dőlt"&amp;14 2. melléklet&amp;11 </oddHeader>
  </headerFooter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144"/>
  <sheetViews>
    <sheetView view="pageBreakPreview" zoomScale="130" zoomScaleNormal="120" zoomScaleSheetLayoutView="130" workbookViewId="0">
      <selection activeCell="D25" sqref="D25:F25"/>
    </sheetView>
  </sheetViews>
  <sheetFormatPr defaultColWidth="9.21875" defaultRowHeight="15.6" x14ac:dyDescent="0.3"/>
  <cols>
    <col min="1" max="1" width="7.77734375" style="19" customWidth="1"/>
    <col min="2" max="2" width="65" style="19" customWidth="1"/>
    <col min="3" max="5" width="12.21875" style="19" customWidth="1"/>
    <col min="6" max="6" width="9.21875" style="19"/>
    <col min="7" max="7" width="10.77734375" style="19" bestFit="1" customWidth="1"/>
    <col min="8" max="16384" width="9.21875" style="19"/>
  </cols>
  <sheetData>
    <row r="1" spans="1:5" ht="16.05" customHeight="1" x14ac:dyDescent="0.3">
      <c r="A1" s="1043" t="s">
        <v>2</v>
      </c>
      <c r="B1" s="1043"/>
      <c r="C1" s="1043"/>
      <c r="D1" s="1043"/>
      <c r="E1" s="1043"/>
    </row>
    <row r="2" spans="1:5" ht="16.05" customHeight="1" thickBot="1" x14ac:dyDescent="0.35">
      <c r="A2" s="1042"/>
      <c r="B2" s="1042"/>
      <c r="C2" s="376"/>
      <c r="E2" s="20" t="s">
        <v>595</v>
      </c>
    </row>
    <row r="3" spans="1:5" ht="38.1" customHeight="1" thickBot="1" x14ac:dyDescent="0.35">
      <c r="A3" s="21" t="s">
        <v>4</v>
      </c>
      <c r="B3" s="22" t="s">
        <v>5</v>
      </c>
      <c r="C3" s="132" t="s">
        <v>662</v>
      </c>
      <c r="D3" s="379" t="s">
        <v>663</v>
      </c>
      <c r="E3" s="379" t="s">
        <v>625</v>
      </c>
    </row>
    <row r="4" spans="1:5" s="27" customFormat="1" ht="12" customHeight="1" thickBot="1" x14ac:dyDescent="0.25">
      <c r="A4" s="14">
        <v>1</v>
      </c>
      <c r="B4" s="54">
        <v>2</v>
      </c>
      <c r="C4" s="54">
        <v>4</v>
      </c>
      <c r="D4" s="380">
        <v>5</v>
      </c>
      <c r="E4" s="380">
        <v>5</v>
      </c>
    </row>
    <row r="5" spans="1:5" s="30" customFormat="1" ht="12" customHeight="1" thickBot="1" x14ac:dyDescent="0.3">
      <c r="A5" s="28" t="s">
        <v>6</v>
      </c>
      <c r="B5" s="29" t="s">
        <v>7</v>
      </c>
      <c r="C5" s="381">
        <f>+C6+C7+C8+C9+C10+C11</f>
        <v>869342968</v>
      </c>
      <c r="D5" s="133">
        <f>+D6+D7+D8+D9+D10+D11</f>
        <v>900536367</v>
      </c>
      <c r="E5" s="133">
        <f>+E6+E7+E8+E9+E10+E11</f>
        <v>852230622</v>
      </c>
    </row>
    <row r="6" spans="1:5" s="30" customFormat="1" ht="12" customHeight="1" x14ac:dyDescent="0.25">
      <c r="A6" s="31" t="s">
        <v>8</v>
      </c>
      <c r="B6" s="32" t="s">
        <v>9</v>
      </c>
      <c r="C6" s="382">
        <v>254727629</v>
      </c>
      <c r="D6" s="134">
        <v>249198808</v>
      </c>
      <c r="E6" s="134">
        <f>'[1]1.1.sz.mell.'!D6</f>
        <v>254912723</v>
      </c>
    </row>
    <row r="7" spans="1:5" s="30" customFormat="1" ht="12" customHeight="1" x14ac:dyDescent="0.25">
      <c r="A7" s="34" t="s">
        <v>10</v>
      </c>
      <c r="B7" s="35" t="s">
        <v>11</v>
      </c>
      <c r="C7" s="383">
        <v>286549800</v>
      </c>
      <c r="D7" s="16">
        <v>297355328</v>
      </c>
      <c r="E7" s="16">
        <f>'[1]1.1.sz.mell.'!D7</f>
        <v>292911351</v>
      </c>
    </row>
    <row r="8" spans="1:5" s="30" customFormat="1" ht="12" customHeight="1" x14ac:dyDescent="0.25">
      <c r="A8" s="34" t="s">
        <v>12</v>
      </c>
      <c r="B8" s="35" t="s">
        <v>664</v>
      </c>
      <c r="C8" s="383">
        <v>264966667</v>
      </c>
      <c r="D8" s="16">
        <v>282580084</v>
      </c>
      <c r="E8" s="16">
        <f>'[1]1.1.sz.mell.'!D8</f>
        <v>285158668</v>
      </c>
    </row>
    <row r="9" spans="1:5" s="30" customFormat="1" ht="12" customHeight="1" x14ac:dyDescent="0.25">
      <c r="A9" s="34" t="s">
        <v>13</v>
      </c>
      <c r="B9" s="35" t="s">
        <v>14</v>
      </c>
      <c r="C9" s="383">
        <v>17284775</v>
      </c>
      <c r="D9" s="16">
        <v>22014026</v>
      </c>
      <c r="E9" s="16">
        <f>'[1]1.1.sz.mell.'!D9</f>
        <v>19247880</v>
      </c>
    </row>
    <row r="10" spans="1:5" s="30" customFormat="1" ht="12" customHeight="1" x14ac:dyDescent="0.25">
      <c r="A10" s="34" t="s">
        <v>15</v>
      </c>
      <c r="B10" s="35" t="s">
        <v>665</v>
      </c>
      <c r="C10" s="384">
        <v>45637100</v>
      </c>
      <c r="D10" s="16">
        <v>49194319</v>
      </c>
      <c r="E10" s="16">
        <f>'[1]1.1.sz.mell.'!D10</f>
        <v>0</v>
      </c>
    </row>
    <row r="11" spans="1:5" s="30" customFormat="1" ht="12" customHeight="1" thickBot="1" x14ac:dyDescent="0.3">
      <c r="A11" s="37" t="s">
        <v>16</v>
      </c>
      <c r="B11" s="67" t="s">
        <v>490</v>
      </c>
      <c r="C11" s="385">
        <v>176997</v>
      </c>
      <c r="D11" s="16">
        <v>193802</v>
      </c>
      <c r="E11" s="16">
        <f>'[1]1.1.sz.mell.'!D11</f>
        <v>0</v>
      </c>
    </row>
    <row r="12" spans="1:5" s="30" customFormat="1" ht="12" customHeight="1" thickBot="1" x14ac:dyDescent="0.3">
      <c r="A12" s="28" t="s">
        <v>17</v>
      </c>
      <c r="B12" s="39" t="s">
        <v>18</v>
      </c>
      <c r="C12" s="381">
        <f>+C13+C14+C15+C16+C17</f>
        <v>104354647</v>
      </c>
      <c r="D12" s="133">
        <f>+D13+D14+D15+D16+D17</f>
        <v>152349778</v>
      </c>
      <c r="E12" s="133">
        <f>+E13+E14+E15+E16+E17</f>
        <v>44387000</v>
      </c>
    </row>
    <row r="13" spans="1:5" s="30" customFormat="1" ht="12" customHeight="1" x14ac:dyDescent="0.25">
      <c r="A13" s="31" t="s">
        <v>19</v>
      </c>
      <c r="B13" s="32" t="s">
        <v>20</v>
      </c>
      <c r="C13" s="382">
        <v>0</v>
      </c>
      <c r="D13" s="134"/>
      <c r="E13" s="134">
        <f>'[1]1.1.sz.mell.'!D13</f>
        <v>0</v>
      </c>
    </row>
    <row r="14" spans="1:5" s="30" customFormat="1" ht="12" customHeight="1" x14ac:dyDescent="0.25">
      <c r="A14" s="34" t="s">
        <v>21</v>
      </c>
      <c r="B14" s="35" t="s">
        <v>22</v>
      </c>
      <c r="C14" s="383">
        <v>0</v>
      </c>
      <c r="D14" s="16"/>
      <c r="E14" s="16">
        <f>'[1]1.1.sz.mell.'!D14</f>
        <v>0</v>
      </c>
    </row>
    <row r="15" spans="1:5" s="30" customFormat="1" ht="12" customHeight="1" x14ac:dyDescent="0.25">
      <c r="A15" s="34" t="s">
        <v>23</v>
      </c>
      <c r="B15" s="35" t="s">
        <v>24</v>
      </c>
      <c r="C15" s="383">
        <v>0</v>
      </c>
      <c r="D15" s="16"/>
      <c r="E15" s="16">
        <f>'[1]1.1.sz.mell.'!D15</f>
        <v>0</v>
      </c>
    </row>
    <row r="16" spans="1:5" s="30" customFormat="1" ht="12" customHeight="1" x14ac:dyDescent="0.25">
      <c r="A16" s="34" t="s">
        <v>25</v>
      </c>
      <c r="B16" s="35" t="s">
        <v>26</v>
      </c>
      <c r="C16" s="383">
        <v>0</v>
      </c>
      <c r="D16" s="16"/>
      <c r="E16" s="16">
        <f>'[1]1.1.sz.mell.'!D16</f>
        <v>0</v>
      </c>
    </row>
    <row r="17" spans="1:5" s="30" customFormat="1" ht="12" customHeight="1" thickBot="1" x14ac:dyDescent="0.3">
      <c r="A17" s="34" t="s">
        <v>27</v>
      </c>
      <c r="B17" s="35" t="s">
        <v>28</v>
      </c>
      <c r="C17" s="383">
        <v>104354647</v>
      </c>
      <c r="D17" s="16">
        <v>152349778</v>
      </c>
      <c r="E17" s="16">
        <f>'[1]1.1.sz.mell.'!D17</f>
        <v>44387000</v>
      </c>
    </row>
    <row r="18" spans="1:5" s="30" customFormat="1" ht="12" customHeight="1" thickBot="1" x14ac:dyDescent="0.3">
      <c r="A18" s="28" t="s">
        <v>29</v>
      </c>
      <c r="B18" s="29" t="s">
        <v>30</v>
      </c>
      <c r="C18" s="381">
        <f>+C19+C20+C21+C22+C23</f>
        <v>70132000</v>
      </c>
      <c r="D18" s="133">
        <f>+D19+D20+D21+D22+D23</f>
        <v>2524031418</v>
      </c>
      <c r="E18" s="133">
        <f>+E19+E20+E21+E22+E23</f>
        <v>1963877999</v>
      </c>
    </row>
    <row r="19" spans="1:5" s="30" customFormat="1" ht="12" customHeight="1" x14ac:dyDescent="0.25">
      <c r="A19" s="31" t="s">
        <v>31</v>
      </c>
      <c r="B19" s="32" t="s">
        <v>32</v>
      </c>
      <c r="C19" s="382">
        <v>14382000</v>
      </c>
      <c r="D19" s="134">
        <v>676608000</v>
      </c>
      <c r="E19" s="134">
        <f>'[1]1.1.sz.mell.'!D19</f>
        <v>29999999</v>
      </c>
    </row>
    <row r="20" spans="1:5" s="30" customFormat="1" ht="12" customHeight="1" x14ac:dyDescent="0.25">
      <c r="A20" s="34" t="s">
        <v>33</v>
      </c>
      <c r="B20" s="35" t="s">
        <v>34</v>
      </c>
      <c r="C20" s="383">
        <v>0</v>
      </c>
      <c r="D20" s="16"/>
      <c r="E20" s="16">
        <f>'[1]1.1.sz.mell.'!D20</f>
        <v>0</v>
      </c>
    </row>
    <row r="21" spans="1:5" s="30" customFormat="1" ht="12" customHeight="1" x14ac:dyDescent="0.25">
      <c r="A21" s="34" t="s">
        <v>35</v>
      </c>
      <c r="B21" s="35" t="s">
        <v>36</v>
      </c>
      <c r="C21" s="383">
        <v>0</v>
      </c>
      <c r="D21" s="16"/>
      <c r="E21" s="16">
        <f>'[1]1.1.sz.mell.'!D21</f>
        <v>0</v>
      </c>
    </row>
    <row r="22" spans="1:5" s="30" customFormat="1" ht="12" customHeight="1" x14ac:dyDescent="0.25">
      <c r="A22" s="34" t="s">
        <v>37</v>
      </c>
      <c r="B22" s="35" t="s">
        <v>38</v>
      </c>
      <c r="C22" s="383">
        <v>0</v>
      </c>
      <c r="D22" s="16"/>
      <c r="E22" s="16">
        <f>'[1]1.1.sz.mell.'!D22</f>
        <v>0</v>
      </c>
    </row>
    <row r="23" spans="1:5" s="30" customFormat="1" ht="12" customHeight="1" thickBot="1" x14ac:dyDescent="0.3">
      <c r="A23" s="34" t="s">
        <v>39</v>
      </c>
      <c r="B23" s="35" t="s">
        <v>40</v>
      </c>
      <c r="C23" s="383">
        <v>55750000</v>
      </c>
      <c r="D23" s="16">
        <v>1847423418</v>
      </c>
      <c r="E23" s="16">
        <f>'[1]1.1.sz.mell.'!D23</f>
        <v>1933878000</v>
      </c>
    </row>
    <row r="24" spans="1:5" s="30" customFormat="1" ht="12" customHeight="1" thickBot="1" x14ac:dyDescent="0.3">
      <c r="A24" s="28" t="s">
        <v>41</v>
      </c>
      <c r="B24" s="29" t="s">
        <v>42</v>
      </c>
      <c r="C24" s="386">
        <f t="shared" ref="C24:D24" si="0">SUM(C25:C31)</f>
        <v>551087202</v>
      </c>
      <c r="D24" s="386">
        <f t="shared" si="0"/>
        <v>558710728</v>
      </c>
      <c r="E24" s="386">
        <f>SUM(E25:E31)</f>
        <v>586800000</v>
      </c>
    </row>
    <row r="25" spans="1:5" s="30" customFormat="1" ht="12" customHeight="1" x14ac:dyDescent="0.25">
      <c r="A25" s="31" t="s">
        <v>365</v>
      </c>
      <c r="B25" s="32" t="s">
        <v>494</v>
      </c>
      <c r="C25" s="387">
        <v>55648420</v>
      </c>
      <c r="D25" s="135">
        <v>56058043</v>
      </c>
      <c r="E25" s="135">
        <f>'[1]1.1.sz.mell.'!D25</f>
        <v>56000000</v>
      </c>
    </row>
    <row r="26" spans="1:5" s="30" customFormat="1" ht="12" customHeight="1" x14ac:dyDescent="0.25">
      <c r="A26" s="31" t="s">
        <v>366</v>
      </c>
      <c r="B26" s="32" t="s">
        <v>534</v>
      </c>
      <c r="C26" s="387">
        <v>125013</v>
      </c>
      <c r="D26" s="135">
        <v>109021</v>
      </c>
      <c r="E26" s="135">
        <f>'[1]1.1.sz.mell.'!D26</f>
        <v>0</v>
      </c>
    </row>
    <row r="27" spans="1:5" s="30" customFormat="1" ht="12" customHeight="1" x14ac:dyDescent="0.25">
      <c r="A27" s="31" t="s">
        <v>367</v>
      </c>
      <c r="B27" s="35" t="s">
        <v>495</v>
      </c>
      <c r="C27" s="383">
        <v>446438065</v>
      </c>
      <c r="D27" s="16">
        <v>450977908</v>
      </c>
      <c r="E27" s="135">
        <f>'[1]1.1.sz.mell.'!D27</f>
        <v>480500000</v>
      </c>
    </row>
    <row r="28" spans="1:5" s="30" customFormat="1" ht="12" customHeight="1" x14ac:dyDescent="0.25">
      <c r="A28" s="31" t="s">
        <v>368</v>
      </c>
      <c r="B28" s="35" t="s">
        <v>496</v>
      </c>
      <c r="C28" s="383"/>
      <c r="D28" s="16"/>
      <c r="E28" s="135">
        <f>'[1]1.1.sz.mell.'!D28</f>
        <v>0</v>
      </c>
    </row>
    <row r="29" spans="1:5" s="30" customFormat="1" ht="12" customHeight="1" x14ac:dyDescent="0.25">
      <c r="A29" s="31" t="s">
        <v>369</v>
      </c>
      <c r="B29" s="35" t="s">
        <v>497</v>
      </c>
      <c r="C29" s="383">
        <v>46614276</v>
      </c>
      <c r="D29" s="16">
        <v>48716978</v>
      </c>
      <c r="E29" s="135">
        <f>'[1]1.1.sz.mell.'!D29</f>
        <v>48500000</v>
      </c>
    </row>
    <row r="30" spans="1:5" s="30" customFormat="1" ht="12" customHeight="1" x14ac:dyDescent="0.25">
      <c r="A30" s="31" t="s">
        <v>370</v>
      </c>
      <c r="B30" s="35" t="s">
        <v>498</v>
      </c>
      <c r="C30" s="383">
        <v>1027382</v>
      </c>
      <c r="D30" s="16">
        <v>546950</v>
      </c>
      <c r="E30" s="135">
        <f>'[1]1.1.sz.mell.'!D30</f>
        <v>500000</v>
      </c>
    </row>
    <row r="31" spans="1:5" s="30" customFormat="1" ht="12" customHeight="1" thickBot="1" x14ac:dyDescent="0.3">
      <c r="A31" s="31" t="s">
        <v>536</v>
      </c>
      <c r="B31" s="67" t="s">
        <v>493</v>
      </c>
      <c r="C31" s="388">
        <v>1234046</v>
      </c>
      <c r="D31" s="68">
        <v>2301828</v>
      </c>
      <c r="E31" s="135">
        <f>'[1]1.1.sz.mell.'!D31</f>
        <v>1300000</v>
      </c>
    </row>
    <row r="32" spans="1:5" s="30" customFormat="1" ht="12" customHeight="1" thickBot="1" x14ac:dyDescent="0.3">
      <c r="A32" s="28" t="s">
        <v>43</v>
      </c>
      <c r="B32" s="29" t="s">
        <v>44</v>
      </c>
      <c r="C32" s="381">
        <f>SUM(C33:C42)</f>
        <v>235591831</v>
      </c>
      <c r="D32" s="133">
        <f>SUM(D33:D42)</f>
        <v>231866712</v>
      </c>
      <c r="E32" s="133">
        <f>SUM(E33:E42)</f>
        <v>216015000</v>
      </c>
    </row>
    <row r="33" spans="1:5" s="30" customFormat="1" ht="12" customHeight="1" x14ac:dyDescent="0.25">
      <c r="A33" s="31" t="s">
        <v>45</v>
      </c>
      <c r="B33" s="32" t="s">
        <v>46</v>
      </c>
      <c r="C33" s="382">
        <v>2410551</v>
      </c>
      <c r="D33" s="134">
        <v>1542697</v>
      </c>
      <c r="E33" s="134">
        <f>'[1]1.1.sz.mell.'!D33</f>
        <v>0</v>
      </c>
    </row>
    <row r="34" spans="1:5" s="30" customFormat="1" ht="12" customHeight="1" x14ac:dyDescent="0.25">
      <c r="A34" s="34" t="s">
        <v>47</v>
      </c>
      <c r="B34" s="35" t="s">
        <v>48</v>
      </c>
      <c r="C34" s="383">
        <v>91624943</v>
      </c>
      <c r="D34" s="16">
        <v>89161205</v>
      </c>
      <c r="E34" s="16">
        <f>'[1]1.1.sz.mell.'!D34</f>
        <v>84000</v>
      </c>
    </row>
    <row r="35" spans="1:5" s="30" customFormat="1" ht="12" customHeight="1" x14ac:dyDescent="0.25">
      <c r="A35" s="34" t="s">
        <v>49</v>
      </c>
      <c r="B35" s="35" t="s">
        <v>50</v>
      </c>
      <c r="C35" s="383">
        <v>17359242</v>
      </c>
      <c r="D35" s="16">
        <v>11170900</v>
      </c>
      <c r="E35" s="16">
        <f>'[1]1.1.sz.mell.'!D35</f>
        <v>0</v>
      </c>
    </row>
    <row r="36" spans="1:5" s="30" customFormat="1" ht="12" customHeight="1" x14ac:dyDescent="0.25">
      <c r="A36" s="34" t="s">
        <v>51</v>
      </c>
      <c r="B36" s="35" t="s">
        <v>52</v>
      </c>
      <c r="C36" s="383">
        <v>55019461</v>
      </c>
      <c r="D36" s="16">
        <v>59020388</v>
      </c>
      <c r="E36" s="16">
        <f>'[1]1.1.sz.mell.'!D36</f>
        <v>58500000</v>
      </c>
    </row>
    <row r="37" spans="1:5" s="30" customFormat="1" ht="12" customHeight="1" x14ac:dyDescent="0.25">
      <c r="A37" s="34" t="s">
        <v>53</v>
      </c>
      <c r="B37" s="35" t="s">
        <v>54</v>
      </c>
      <c r="C37" s="383">
        <v>35400660</v>
      </c>
      <c r="D37" s="16">
        <v>35249853</v>
      </c>
      <c r="E37" s="16">
        <f>'[1]1.1.sz.mell.'!D37</f>
        <v>0</v>
      </c>
    </row>
    <row r="38" spans="1:5" s="30" customFormat="1" ht="12" customHeight="1" x14ac:dyDescent="0.25">
      <c r="A38" s="34" t="s">
        <v>55</v>
      </c>
      <c r="B38" s="35" t="s">
        <v>56</v>
      </c>
      <c r="C38" s="383">
        <v>26135695</v>
      </c>
      <c r="D38" s="16">
        <v>28717049</v>
      </c>
      <c r="E38" s="16">
        <f>'[1]1.1.sz.mell.'!D38</f>
        <v>23000</v>
      </c>
    </row>
    <row r="39" spans="1:5" s="30" customFormat="1" ht="12" customHeight="1" x14ac:dyDescent="0.25">
      <c r="A39" s="34" t="s">
        <v>57</v>
      </c>
      <c r="B39" s="35" t="s">
        <v>58</v>
      </c>
      <c r="C39" s="383">
        <v>5230000</v>
      </c>
      <c r="D39" s="16">
        <v>3892946</v>
      </c>
      <c r="E39" s="16">
        <f>'[1]1.1.sz.mell.'!D39</f>
        <v>0</v>
      </c>
    </row>
    <row r="40" spans="1:5" s="30" customFormat="1" ht="12" customHeight="1" x14ac:dyDescent="0.25">
      <c r="A40" s="34" t="s">
        <v>59</v>
      </c>
      <c r="B40" s="35" t="s">
        <v>60</v>
      </c>
      <c r="C40" s="383">
        <v>1579458</v>
      </c>
      <c r="D40" s="16">
        <v>593400</v>
      </c>
      <c r="E40" s="16">
        <f>'[1]1.1.sz.mell.'!D40</f>
        <v>0</v>
      </c>
    </row>
    <row r="41" spans="1:5" s="30" customFormat="1" ht="12" customHeight="1" x14ac:dyDescent="0.25">
      <c r="A41" s="34" t="s">
        <v>61</v>
      </c>
      <c r="B41" s="35" t="s">
        <v>62</v>
      </c>
      <c r="C41" s="389">
        <v>10769</v>
      </c>
      <c r="D41" s="390">
        <v>967830</v>
      </c>
      <c r="E41" s="390">
        <f>'[1]1.1.sz.mell.'!D41</f>
        <v>0</v>
      </c>
    </row>
    <row r="42" spans="1:5" s="30" customFormat="1" ht="12" customHeight="1" thickBot="1" x14ac:dyDescent="0.3">
      <c r="A42" s="37" t="s">
        <v>63</v>
      </c>
      <c r="B42" s="67" t="s">
        <v>64</v>
      </c>
      <c r="C42" s="391">
        <v>821052</v>
      </c>
      <c r="D42" s="392">
        <v>1550444</v>
      </c>
      <c r="E42" s="392">
        <f>'[1]1.1.sz.mell.'!D42</f>
        <v>157408000</v>
      </c>
    </row>
    <row r="43" spans="1:5" s="30" customFormat="1" ht="12" customHeight="1" thickBot="1" x14ac:dyDescent="0.3">
      <c r="A43" s="28" t="s">
        <v>65</v>
      </c>
      <c r="B43" s="29" t="s">
        <v>66</v>
      </c>
      <c r="C43" s="381">
        <f>SUM(C44:C48)</f>
        <v>12637931</v>
      </c>
      <c r="D43" s="133">
        <f>SUM(D44:D48)</f>
        <v>33582588</v>
      </c>
      <c r="E43" s="133">
        <f>SUM(E44:E48)</f>
        <v>22000000</v>
      </c>
    </row>
    <row r="44" spans="1:5" s="30" customFormat="1" ht="12" customHeight="1" x14ac:dyDescent="0.25">
      <c r="A44" s="31" t="s">
        <v>67</v>
      </c>
      <c r="B44" s="32" t="s">
        <v>68</v>
      </c>
      <c r="C44" s="393">
        <v>0</v>
      </c>
      <c r="D44" s="394"/>
      <c r="E44" s="394">
        <f>'[1]1.1.sz.mell.'!D44</f>
        <v>0</v>
      </c>
    </row>
    <row r="45" spans="1:5" s="30" customFormat="1" ht="12" customHeight="1" x14ac:dyDescent="0.25">
      <c r="A45" s="34" t="s">
        <v>69</v>
      </c>
      <c r="B45" s="35" t="s">
        <v>70</v>
      </c>
      <c r="C45" s="389">
        <v>12247931</v>
      </c>
      <c r="D45" s="390">
        <v>27328231</v>
      </c>
      <c r="E45" s="390">
        <f>'[1]1.1.sz.mell.'!D45</f>
        <v>22000000</v>
      </c>
    </row>
    <row r="46" spans="1:5" s="30" customFormat="1" ht="12" customHeight="1" x14ac:dyDescent="0.25">
      <c r="A46" s="34" t="s">
        <v>71</v>
      </c>
      <c r="B46" s="35" t="s">
        <v>72</v>
      </c>
      <c r="C46" s="389">
        <v>0</v>
      </c>
      <c r="D46" s="390">
        <v>6254357</v>
      </c>
      <c r="E46" s="390">
        <f>'[1]1.1.sz.mell.'!D46</f>
        <v>0</v>
      </c>
    </row>
    <row r="47" spans="1:5" s="30" customFormat="1" ht="12" customHeight="1" x14ac:dyDescent="0.25">
      <c r="A47" s="34" t="s">
        <v>73</v>
      </c>
      <c r="B47" s="35" t="s">
        <v>74</v>
      </c>
      <c r="C47" s="389">
        <v>390000</v>
      </c>
      <c r="D47" s="390"/>
      <c r="E47" s="390">
        <f>'[1]1.1.sz.mell.'!D47</f>
        <v>0</v>
      </c>
    </row>
    <row r="48" spans="1:5" s="30" customFormat="1" ht="12" customHeight="1" thickBot="1" x14ac:dyDescent="0.3">
      <c r="A48" s="37" t="s">
        <v>75</v>
      </c>
      <c r="B48" s="67" t="s">
        <v>76</v>
      </c>
      <c r="C48" s="391">
        <v>0</v>
      </c>
      <c r="D48" s="392"/>
      <c r="E48" s="392">
        <f>'[1]1.1.sz.mell.'!D48</f>
        <v>0</v>
      </c>
    </row>
    <row r="49" spans="1:5" s="30" customFormat="1" ht="12" customHeight="1" thickBot="1" x14ac:dyDescent="0.3">
      <c r="A49" s="28" t="s">
        <v>77</v>
      </c>
      <c r="B49" s="29" t="s">
        <v>78</v>
      </c>
      <c r="C49" s="133">
        <f t="shared" ref="C49:D49" si="1">SUM(C50:C54)</f>
        <v>12084219</v>
      </c>
      <c r="D49" s="133">
        <f t="shared" si="1"/>
        <v>12068478</v>
      </c>
      <c r="E49" s="133">
        <f>SUM(E50:E54)</f>
        <v>0</v>
      </c>
    </row>
    <row r="50" spans="1:5" s="30" customFormat="1" ht="12" customHeight="1" x14ac:dyDescent="0.25">
      <c r="A50" s="31" t="s">
        <v>503</v>
      </c>
      <c r="B50" s="32" t="s">
        <v>500</v>
      </c>
      <c r="C50" s="382">
        <v>0</v>
      </c>
      <c r="D50" s="134"/>
      <c r="E50" s="134">
        <f>'[1]1.1.sz.mell.'!D50</f>
        <v>0</v>
      </c>
    </row>
    <row r="51" spans="1:5" s="30" customFormat="1" ht="12" customHeight="1" x14ac:dyDescent="0.25">
      <c r="A51" s="31" t="s">
        <v>504</v>
      </c>
      <c r="B51" s="35" t="s">
        <v>501</v>
      </c>
      <c r="C51" s="383">
        <v>0</v>
      </c>
      <c r="D51" s="16"/>
      <c r="E51" s="134">
        <f>'[1]1.1.sz.mell.'!D53</f>
        <v>0</v>
      </c>
    </row>
    <row r="52" spans="1:5" s="30" customFormat="1" ht="12" customHeight="1" x14ac:dyDescent="0.25">
      <c r="A52" s="31" t="s">
        <v>505</v>
      </c>
      <c r="B52" s="35" t="s">
        <v>529</v>
      </c>
      <c r="C52" s="383">
        <v>0</v>
      </c>
      <c r="D52" s="16"/>
      <c r="E52" s="134">
        <f>'[1]1.1.sz.mell.'!D54</f>
        <v>0</v>
      </c>
    </row>
    <row r="53" spans="1:5" s="30" customFormat="1" ht="12" customHeight="1" x14ac:dyDescent="0.25">
      <c r="A53" s="31" t="s">
        <v>506</v>
      </c>
      <c r="B53" s="38" t="s">
        <v>508</v>
      </c>
      <c r="C53" s="388">
        <v>1528000</v>
      </c>
      <c r="D53" s="68">
        <v>45000</v>
      </c>
      <c r="E53" s="134">
        <f>'[1]1.1.sz.mell.'!D55</f>
        <v>0</v>
      </c>
    </row>
    <row r="54" spans="1:5" s="30" customFormat="1" ht="12" customHeight="1" thickBot="1" x14ac:dyDescent="0.3">
      <c r="A54" s="31" t="s">
        <v>507</v>
      </c>
      <c r="B54" s="38" t="s">
        <v>509</v>
      </c>
      <c r="C54" s="388">
        <v>10556219</v>
      </c>
      <c r="D54" s="68">
        <v>12023478</v>
      </c>
      <c r="E54" s="134">
        <f>'[1]1.1.sz.mell.'!D56</f>
        <v>0</v>
      </c>
    </row>
    <row r="55" spans="1:5" s="30" customFormat="1" ht="12" customHeight="1" thickBot="1" x14ac:dyDescent="0.3">
      <c r="A55" s="28" t="s">
        <v>83</v>
      </c>
      <c r="B55" s="39" t="s">
        <v>84</v>
      </c>
      <c r="C55" s="133">
        <f t="shared" ref="C55:D55" si="2">SUM(C56:C60)</f>
        <v>0</v>
      </c>
      <c r="D55" s="133">
        <f t="shared" si="2"/>
        <v>1259818</v>
      </c>
      <c r="E55" s="133">
        <f>SUM(E56:E60)</f>
        <v>0</v>
      </c>
    </row>
    <row r="56" spans="1:5" s="30" customFormat="1" ht="12" customHeight="1" x14ac:dyDescent="0.25">
      <c r="A56" s="34" t="s">
        <v>515</v>
      </c>
      <c r="B56" s="32" t="s">
        <v>510</v>
      </c>
      <c r="C56" s="389">
        <v>0</v>
      </c>
      <c r="D56" s="390"/>
      <c r="E56" s="390"/>
    </row>
    <row r="57" spans="1:5" s="30" customFormat="1" ht="12" customHeight="1" x14ac:dyDescent="0.25">
      <c r="A57" s="34" t="s">
        <v>516</v>
      </c>
      <c r="B57" s="35" t="s">
        <v>511</v>
      </c>
      <c r="C57" s="389">
        <v>0</v>
      </c>
      <c r="D57" s="390"/>
      <c r="E57" s="390"/>
    </row>
    <row r="58" spans="1:5" s="30" customFormat="1" ht="12" customHeight="1" x14ac:dyDescent="0.25">
      <c r="A58" s="34" t="s">
        <v>517</v>
      </c>
      <c r="B58" s="35" t="s">
        <v>530</v>
      </c>
      <c r="C58" s="389">
        <v>0</v>
      </c>
      <c r="D58" s="390"/>
      <c r="E58" s="390"/>
    </row>
    <row r="59" spans="1:5" s="30" customFormat="1" ht="12" customHeight="1" x14ac:dyDescent="0.25">
      <c r="A59" s="34" t="s">
        <v>518</v>
      </c>
      <c r="B59" s="38" t="s">
        <v>512</v>
      </c>
      <c r="C59" s="389"/>
      <c r="D59" s="390">
        <v>24593</v>
      </c>
      <c r="E59" s="390"/>
    </row>
    <row r="60" spans="1:5" s="30" customFormat="1" ht="12" customHeight="1" thickBot="1" x14ac:dyDescent="0.3">
      <c r="A60" s="34" t="s">
        <v>519</v>
      </c>
      <c r="B60" s="38" t="s">
        <v>514</v>
      </c>
      <c r="C60" s="389">
        <v>0</v>
      </c>
      <c r="D60" s="390">
        <v>1235225</v>
      </c>
      <c r="E60" s="390"/>
    </row>
    <row r="61" spans="1:5" s="30" customFormat="1" ht="12" customHeight="1" thickBot="1" x14ac:dyDescent="0.3">
      <c r="A61" s="28" t="s">
        <v>85</v>
      </c>
      <c r="B61" s="29" t="s">
        <v>86</v>
      </c>
      <c r="C61" s="395">
        <f>+C5+C12+C18+C24+C32+C43+C49+C55</f>
        <v>1855230798</v>
      </c>
      <c r="D61" s="386">
        <f>+D5+D12+D18+D24+D32+D43+D49+D55</f>
        <v>4414405887</v>
      </c>
      <c r="E61" s="386">
        <f>+E5+E12+E18+E24+E32+E43+E49+E55</f>
        <v>3685310621</v>
      </c>
    </row>
    <row r="62" spans="1:5" s="30" customFormat="1" ht="12" customHeight="1" thickBot="1" x14ac:dyDescent="0.3">
      <c r="A62" s="396" t="s">
        <v>87</v>
      </c>
      <c r="B62" s="39" t="s">
        <v>88</v>
      </c>
      <c r="C62" s="381">
        <f>SUM(C63:C65)</f>
        <v>0</v>
      </c>
      <c r="D62" s="133">
        <f>SUM(D63:D65)</f>
        <v>0</v>
      </c>
      <c r="E62" s="133">
        <f>SUM(E63:E65)</f>
        <v>0</v>
      </c>
    </row>
    <row r="63" spans="1:5" s="30" customFormat="1" ht="12" customHeight="1" x14ac:dyDescent="0.25">
      <c r="A63" s="34" t="s">
        <v>89</v>
      </c>
      <c r="B63" s="32" t="s">
        <v>90</v>
      </c>
      <c r="C63" s="389"/>
      <c r="D63" s="390"/>
      <c r="E63" s="390"/>
    </row>
    <row r="64" spans="1:5" s="30" customFormat="1" ht="12" customHeight="1" x14ac:dyDescent="0.25">
      <c r="A64" s="34" t="s">
        <v>91</v>
      </c>
      <c r="B64" s="35" t="s">
        <v>92</v>
      </c>
      <c r="C64" s="389">
        <v>0</v>
      </c>
      <c r="D64" s="390"/>
      <c r="E64" s="390"/>
    </row>
    <row r="65" spans="1:6" s="30" customFormat="1" ht="12" customHeight="1" thickBot="1" x14ac:dyDescent="0.3">
      <c r="A65" s="34" t="s">
        <v>93</v>
      </c>
      <c r="B65" s="397" t="s">
        <v>666</v>
      </c>
      <c r="C65" s="389">
        <v>0</v>
      </c>
      <c r="D65" s="390"/>
      <c r="E65" s="390"/>
    </row>
    <row r="66" spans="1:6" s="30" customFormat="1" ht="12" customHeight="1" thickBot="1" x14ac:dyDescent="0.3">
      <c r="A66" s="396" t="s">
        <v>95</v>
      </c>
      <c r="B66" s="39" t="s">
        <v>96</v>
      </c>
      <c r="C66" s="381">
        <f>SUM(C67:C70)</f>
        <v>150000000</v>
      </c>
      <c r="D66" s="133">
        <f>SUM(D67:D70)</f>
        <v>0</v>
      </c>
      <c r="E66" s="133">
        <f>SUM(E67:E70)</f>
        <v>0</v>
      </c>
    </row>
    <row r="67" spans="1:6" s="30" customFormat="1" ht="12" customHeight="1" x14ac:dyDescent="0.25">
      <c r="A67" s="34" t="s">
        <v>97</v>
      </c>
      <c r="B67" s="32" t="s">
        <v>98</v>
      </c>
      <c r="C67" s="389">
        <v>150000000</v>
      </c>
      <c r="D67" s="390"/>
      <c r="E67" s="390"/>
    </row>
    <row r="68" spans="1:6" s="30" customFormat="1" ht="12" customHeight="1" x14ac:dyDescent="0.25">
      <c r="A68" s="34" t="s">
        <v>99</v>
      </c>
      <c r="B68" s="35" t="s">
        <v>100</v>
      </c>
      <c r="C68" s="389"/>
      <c r="D68" s="390"/>
      <c r="E68" s="390"/>
    </row>
    <row r="69" spans="1:6" s="30" customFormat="1" ht="12" customHeight="1" x14ac:dyDescent="0.25">
      <c r="A69" s="34" t="s">
        <v>101</v>
      </c>
      <c r="B69" s="35" t="s">
        <v>102</v>
      </c>
      <c r="C69" s="389"/>
      <c r="D69" s="390"/>
      <c r="E69" s="390"/>
    </row>
    <row r="70" spans="1:6" s="30" customFormat="1" ht="17.25" customHeight="1" thickBot="1" x14ac:dyDescent="0.35">
      <c r="A70" s="34" t="s">
        <v>103</v>
      </c>
      <c r="B70" s="67" t="s">
        <v>104</v>
      </c>
      <c r="C70" s="389"/>
      <c r="D70" s="390"/>
      <c r="E70" s="390"/>
      <c r="F70" s="398"/>
    </row>
    <row r="71" spans="1:6" s="30" customFormat="1" ht="12" customHeight="1" thickBot="1" x14ac:dyDescent="0.3">
      <c r="A71" s="396" t="s">
        <v>105</v>
      </c>
      <c r="B71" s="39" t="s">
        <v>106</v>
      </c>
      <c r="C71" s="381">
        <f>SUM(C72:C73)</f>
        <v>254611420</v>
      </c>
      <c r="D71" s="133">
        <f>SUM(D72:D73)</f>
        <v>212027868</v>
      </c>
      <c r="E71" s="133">
        <f>SUM(E72:E73)</f>
        <v>1702614858.3999999</v>
      </c>
    </row>
    <row r="72" spans="1:6" s="30" customFormat="1" ht="12" customHeight="1" x14ac:dyDescent="0.25">
      <c r="A72" s="34" t="s">
        <v>107</v>
      </c>
      <c r="B72" s="32" t="s">
        <v>108</v>
      </c>
      <c r="C72" s="389">
        <v>254611420</v>
      </c>
      <c r="D72" s="390">
        <v>212027868</v>
      </c>
      <c r="E72" s="390">
        <f>'[1]1.1.sz.mell.'!D72</f>
        <v>1702614858.3999999</v>
      </c>
    </row>
    <row r="73" spans="1:6" s="30" customFormat="1" ht="12" customHeight="1" thickBot="1" x14ac:dyDescent="0.3">
      <c r="A73" s="34" t="s">
        <v>109</v>
      </c>
      <c r="B73" s="67" t="s">
        <v>110</v>
      </c>
      <c r="C73" s="389"/>
      <c r="D73" s="390"/>
      <c r="E73" s="390">
        <f>'[1]1.1.sz.mell.'!D77</f>
        <v>0</v>
      </c>
    </row>
    <row r="74" spans="1:6" s="30" customFormat="1" ht="12" customHeight="1" thickBot="1" x14ac:dyDescent="0.3">
      <c r="A74" s="396" t="s">
        <v>111</v>
      </c>
      <c r="B74" s="39" t="s">
        <v>112</v>
      </c>
      <c r="C74" s="381">
        <f>SUM(C75:C77)</f>
        <v>27765680</v>
      </c>
      <c r="D74" s="133">
        <f>SUM(D75:D77)</f>
        <v>30030251</v>
      </c>
      <c r="E74" s="133">
        <f>SUM(E75:E77)</f>
        <v>0</v>
      </c>
    </row>
    <row r="75" spans="1:6" s="30" customFormat="1" ht="12" customHeight="1" x14ac:dyDescent="0.25">
      <c r="A75" s="34" t="s">
        <v>522</v>
      </c>
      <c r="B75" s="32" t="s">
        <v>113</v>
      </c>
      <c r="C75" s="389">
        <v>27765680</v>
      </c>
      <c r="D75" s="390">
        <v>30030251</v>
      </c>
      <c r="E75" s="390">
        <f>'[1]1.1.sz.mell.'!D79</f>
        <v>0</v>
      </c>
    </row>
    <row r="76" spans="1:6" s="30" customFormat="1" ht="12" customHeight="1" x14ac:dyDescent="0.25">
      <c r="A76" s="34" t="s">
        <v>523</v>
      </c>
      <c r="B76" s="35" t="s">
        <v>114</v>
      </c>
      <c r="C76" s="389">
        <v>0</v>
      </c>
      <c r="D76" s="390"/>
      <c r="E76" s="390">
        <f>'[1]1.1.sz.mell.'!D80</f>
        <v>0</v>
      </c>
    </row>
    <row r="77" spans="1:6" s="30" customFormat="1" ht="12" customHeight="1" thickBot="1" x14ac:dyDescent="0.3">
      <c r="A77" s="34" t="s">
        <v>524</v>
      </c>
      <c r="B77" s="38" t="s">
        <v>667</v>
      </c>
      <c r="C77" s="389"/>
      <c r="D77" s="390"/>
      <c r="E77" s="390"/>
    </row>
    <row r="78" spans="1:6" s="30" customFormat="1" ht="12" customHeight="1" thickBot="1" x14ac:dyDescent="0.3">
      <c r="A78" s="396" t="s">
        <v>115</v>
      </c>
      <c r="B78" s="39" t="s">
        <v>116</v>
      </c>
      <c r="C78" s="381">
        <f>SUM(C79:C83)</f>
        <v>0</v>
      </c>
      <c r="D78" s="133">
        <f>SUM(D79:D83)</f>
        <v>0</v>
      </c>
      <c r="E78" s="133">
        <f>SUM(E79:E83)</f>
        <v>0</v>
      </c>
    </row>
    <row r="79" spans="1:6" s="30" customFormat="1" ht="12" customHeight="1" x14ac:dyDescent="0.25">
      <c r="A79" s="399" t="s">
        <v>525</v>
      </c>
      <c r="B79" s="32" t="s">
        <v>668</v>
      </c>
      <c r="C79" s="389"/>
      <c r="D79" s="390"/>
      <c r="E79" s="390"/>
    </row>
    <row r="80" spans="1:6" s="30" customFormat="1" ht="12" customHeight="1" x14ac:dyDescent="0.25">
      <c r="A80" s="399" t="s">
        <v>526</v>
      </c>
      <c r="B80" s="35" t="s">
        <v>669</v>
      </c>
      <c r="C80" s="389"/>
      <c r="D80" s="390"/>
      <c r="E80" s="390"/>
    </row>
    <row r="81" spans="1:7" s="30" customFormat="1" ht="12" customHeight="1" x14ac:dyDescent="0.25">
      <c r="A81" s="399" t="s">
        <v>527</v>
      </c>
      <c r="B81" s="35" t="s">
        <v>670</v>
      </c>
      <c r="C81" s="389"/>
      <c r="D81" s="390"/>
      <c r="E81" s="390"/>
    </row>
    <row r="82" spans="1:7" s="30" customFormat="1" ht="12" customHeight="1" x14ac:dyDescent="0.25">
      <c r="A82" s="399" t="s">
        <v>528</v>
      </c>
      <c r="B82" s="38" t="s">
        <v>671</v>
      </c>
      <c r="C82" s="389"/>
      <c r="D82" s="390"/>
      <c r="E82" s="390"/>
    </row>
    <row r="83" spans="1:7" s="30" customFormat="1" ht="12" customHeight="1" thickBot="1" x14ac:dyDescent="0.3">
      <c r="A83" s="399" t="s">
        <v>672</v>
      </c>
      <c r="B83" s="38" t="s">
        <v>673</v>
      </c>
      <c r="C83" s="389"/>
      <c r="D83" s="390"/>
      <c r="E83" s="390"/>
    </row>
    <row r="84" spans="1:7" s="30" customFormat="1" ht="12" customHeight="1" thickBot="1" x14ac:dyDescent="0.3">
      <c r="A84" s="396" t="s">
        <v>117</v>
      </c>
      <c r="B84" s="39" t="s">
        <v>118</v>
      </c>
      <c r="C84" s="400"/>
      <c r="D84" s="401"/>
      <c r="E84" s="401"/>
    </row>
    <row r="85" spans="1:7" s="30" customFormat="1" ht="12" customHeight="1" thickBot="1" x14ac:dyDescent="0.3">
      <c r="A85" s="396" t="s">
        <v>119</v>
      </c>
      <c r="B85" s="402" t="s">
        <v>120</v>
      </c>
      <c r="C85" s="395">
        <f>+C62+C66+C71+C74+C78+C84</f>
        <v>432377100</v>
      </c>
      <c r="D85" s="386">
        <f>+D62+D66+D71+D74+D78+D84</f>
        <v>242058119</v>
      </c>
      <c r="E85" s="386">
        <f>+E62+E66+E71+E74+E78+E84</f>
        <v>1702614858.3999999</v>
      </c>
    </row>
    <row r="86" spans="1:7" s="30" customFormat="1" ht="12" customHeight="1" thickBot="1" x14ac:dyDescent="0.3">
      <c r="A86" s="403" t="s">
        <v>121</v>
      </c>
      <c r="B86" s="404" t="s">
        <v>122</v>
      </c>
      <c r="C86" s="395">
        <f>+C61+C85</f>
        <v>2287607898</v>
      </c>
      <c r="D86" s="386">
        <f>+D61+D85</f>
        <v>4656464006</v>
      </c>
      <c r="E86" s="386">
        <f>+E61+E85</f>
        <v>5387925479.3999996</v>
      </c>
    </row>
    <row r="87" spans="1:7" s="30" customFormat="1" ht="12" customHeight="1" x14ac:dyDescent="0.25">
      <c r="A87" s="405"/>
      <c r="B87" s="406"/>
      <c r="C87" s="407"/>
      <c r="D87" s="408"/>
      <c r="E87" s="409"/>
    </row>
    <row r="88" spans="1:7" s="30" customFormat="1" ht="12" customHeight="1" x14ac:dyDescent="0.25">
      <c r="A88" s="1043" t="s">
        <v>123</v>
      </c>
      <c r="B88" s="1043"/>
      <c r="C88" s="1043"/>
      <c r="D88" s="1043"/>
      <c r="E88" s="1043"/>
    </row>
    <row r="89" spans="1:7" s="30" customFormat="1" ht="12" customHeight="1" thickBot="1" x14ac:dyDescent="0.3">
      <c r="A89" s="1044" t="s">
        <v>124</v>
      </c>
      <c r="B89" s="1044"/>
      <c r="C89" s="376"/>
    </row>
    <row r="90" spans="1:7" s="30" customFormat="1" ht="24" customHeight="1" thickBot="1" x14ac:dyDescent="0.3">
      <c r="A90" s="21" t="s">
        <v>261</v>
      </c>
      <c r="B90" s="22" t="s">
        <v>125</v>
      </c>
      <c r="C90" s="132" t="s">
        <v>662</v>
      </c>
      <c r="D90" s="379" t="s">
        <v>663</v>
      </c>
      <c r="E90" s="379" t="s">
        <v>625</v>
      </c>
    </row>
    <row r="91" spans="1:7" s="30" customFormat="1" ht="12" customHeight="1" thickBot="1" x14ac:dyDescent="0.3">
      <c r="A91" s="14">
        <v>1</v>
      </c>
      <c r="B91" s="54">
        <v>2</v>
      </c>
      <c r="C91" s="54">
        <v>4</v>
      </c>
      <c r="D91" s="55">
        <v>5</v>
      </c>
      <c r="E91" s="55">
        <v>5</v>
      </c>
    </row>
    <row r="92" spans="1:7" s="30" customFormat="1" ht="15" customHeight="1" thickBot="1" x14ac:dyDescent="0.3">
      <c r="A92" s="56" t="s">
        <v>6</v>
      </c>
      <c r="B92" s="57" t="s">
        <v>126</v>
      </c>
      <c r="C92" s="410">
        <f>+C93+C94+C95+C96+C97</f>
        <v>1709343601</v>
      </c>
      <c r="D92" s="411">
        <f>+D93+D94+D95+D96+D97</f>
        <v>1910766521</v>
      </c>
      <c r="E92" s="411">
        <f>+E93+E94+E95+E96+E97</f>
        <v>1925288056</v>
      </c>
    </row>
    <row r="93" spans="1:7" s="30" customFormat="1" ht="13.05" customHeight="1" x14ac:dyDescent="0.25">
      <c r="A93" s="59" t="s">
        <v>8</v>
      </c>
      <c r="B93" s="60" t="s">
        <v>127</v>
      </c>
      <c r="C93" s="412">
        <v>628733881</v>
      </c>
      <c r="D93" s="413">
        <v>627391796</v>
      </c>
      <c r="E93" s="413">
        <f>'[1]1.1.sz.mell.'!D93</f>
        <v>656962000</v>
      </c>
    </row>
    <row r="94" spans="1:7" ht="16.5" customHeight="1" x14ac:dyDescent="0.3">
      <c r="A94" s="34" t="s">
        <v>10</v>
      </c>
      <c r="B94" s="4" t="s">
        <v>128</v>
      </c>
      <c r="C94" s="383">
        <v>171257799</v>
      </c>
      <c r="D94" s="16">
        <v>148290927</v>
      </c>
      <c r="E94" s="16">
        <f>'[1]1.1.sz.mell.'!D94</f>
        <v>139798000</v>
      </c>
      <c r="G94" s="30"/>
    </row>
    <row r="95" spans="1:7" x14ac:dyDescent="0.3">
      <c r="A95" s="34" t="s">
        <v>12</v>
      </c>
      <c r="B95" s="4" t="s">
        <v>129</v>
      </c>
      <c r="C95" s="388">
        <v>626280285</v>
      </c>
      <c r="D95" s="68">
        <v>826339677</v>
      </c>
      <c r="E95" s="68">
        <f>'[1]1.1.sz.mell.'!D95</f>
        <v>853500000</v>
      </c>
      <c r="G95" s="30"/>
    </row>
    <row r="96" spans="1:7" s="27" customFormat="1" ht="12" customHeight="1" x14ac:dyDescent="0.25">
      <c r="A96" s="34" t="s">
        <v>13</v>
      </c>
      <c r="B96" s="62" t="s">
        <v>130</v>
      </c>
      <c r="C96" s="388">
        <v>19351713</v>
      </c>
      <c r="D96" s="68">
        <v>19027630</v>
      </c>
      <c r="E96" s="68">
        <f>'[1]1.1.sz.mell.'!D96</f>
        <v>15219000</v>
      </c>
      <c r="G96" s="30"/>
    </row>
    <row r="97" spans="1:7" ht="12" customHeight="1" thickBot="1" x14ac:dyDescent="0.35">
      <c r="A97" s="34" t="s">
        <v>131</v>
      </c>
      <c r="B97" s="63" t="s">
        <v>132</v>
      </c>
      <c r="C97" s="388">
        <v>263719923</v>
      </c>
      <c r="D97" s="68">
        <v>289716491</v>
      </c>
      <c r="E97" s="68">
        <f>'[1]1.1.sz.mell.'!D97</f>
        <v>259809056</v>
      </c>
      <c r="G97" s="30"/>
    </row>
    <row r="98" spans="1:7" ht="12" customHeight="1" thickBot="1" x14ac:dyDescent="0.35">
      <c r="A98" s="28" t="s">
        <v>17</v>
      </c>
      <c r="B98" s="8" t="s">
        <v>570</v>
      </c>
      <c r="C98" s="133">
        <f>SUM(C99:C101)</f>
        <v>0</v>
      </c>
      <c r="D98" s="133">
        <f>SUM(D99:D101)</f>
        <v>0</v>
      </c>
      <c r="E98" s="133">
        <f>SUM(E99:E101)</f>
        <v>316393172</v>
      </c>
      <c r="G98" s="30"/>
    </row>
    <row r="99" spans="1:7" ht="12" customHeight="1" x14ac:dyDescent="0.3">
      <c r="A99" s="31" t="s">
        <v>362</v>
      </c>
      <c r="B99" s="6" t="s">
        <v>138</v>
      </c>
      <c r="C99" s="382"/>
      <c r="D99" s="134"/>
      <c r="E99" s="134">
        <f>'[1]1.1.sz.mell.'!D99</f>
        <v>15077457</v>
      </c>
      <c r="G99" s="30"/>
    </row>
    <row r="100" spans="1:7" ht="12" customHeight="1" x14ac:dyDescent="0.3">
      <c r="A100" s="31" t="s">
        <v>363</v>
      </c>
      <c r="B100" s="151" t="s">
        <v>532</v>
      </c>
      <c r="C100" s="414"/>
      <c r="D100" s="150"/>
      <c r="E100" s="134">
        <f>'[1]1.1.sz.mell.'!D100</f>
        <v>293315715</v>
      </c>
      <c r="G100" s="30"/>
    </row>
    <row r="101" spans="1:7" ht="12" customHeight="1" thickBot="1" x14ac:dyDescent="0.35">
      <c r="A101" s="31" t="s">
        <v>364</v>
      </c>
      <c r="B101" s="66" t="s">
        <v>531</v>
      </c>
      <c r="C101" s="388"/>
      <c r="D101" s="68"/>
      <c r="E101" s="134">
        <f>'[1]1.1.sz.mell.'!D101</f>
        <v>8000000</v>
      </c>
      <c r="G101" s="30"/>
    </row>
    <row r="102" spans="1:7" ht="12" customHeight="1" thickBot="1" x14ac:dyDescent="0.35">
      <c r="A102" s="28" t="s">
        <v>29</v>
      </c>
      <c r="B102" s="65" t="s">
        <v>573</v>
      </c>
      <c r="C102" s="381">
        <f>+C103+C105+C107</f>
        <v>177002524</v>
      </c>
      <c r="D102" s="133">
        <f>+D103+D105+D107</f>
        <v>1004672147</v>
      </c>
      <c r="E102" s="133">
        <f>+E103+E105+E107</f>
        <v>3105569000</v>
      </c>
      <c r="G102" s="30"/>
    </row>
    <row r="103" spans="1:7" ht="12" customHeight="1" x14ac:dyDescent="0.3">
      <c r="A103" s="31" t="s">
        <v>539</v>
      </c>
      <c r="B103" s="4" t="s">
        <v>133</v>
      </c>
      <c r="C103" s="382">
        <v>88361475</v>
      </c>
      <c r="D103" s="134">
        <v>180931760</v>
      </c>
      <c r="E103" s="134">
        <f>'[1]1.1.sz.mell.'!D103</f>
        <v>2053810000</v>
      </c>
      <c r="G103" s="30"/>
    </row>
    <row r="104" spans="1:7" ht="12" customHeight="1" x14ac:dyDescent="0.3">
      <c r="A104" s="31" t="s">
        <v>540</v>
      </c>
      <c r="B104" s="66" t="s">
        <v>134</v>
      </c>
      <c r="C104" s="382"/>
      <c r="D104" s="134"/>
      <c r="E104" s="134">
        <f>'[1]1.1.sz.mell.'!D104</f>
        <v>1993262000</v>
      </c>
      <c r="G104" s="30"/>
    </row>
    <row r="105" spans="1:7" ht="12" customHeight="1" x14ac:dyDescent="0.3">
      <c r="A105" s="31" t="s">
        <v>541</v>
      </c>
      <c r="B105" s="66" t="s">
        <v>135</v>
      </c>
      <c r="C105" s="383">
        <v>85491049</v>
      </c>
      <c r="D105" s="16">
        <v>823740387</v>
      </c>
      <c r="E105" s="134">
        <f>'[1]1.1.sz.mell.'!D105</f>
        <v>1047759000</v>
      </c>
      <c r="G105" s="30"/>
    </row>
    <row r="106" spans="1:7" ht="12" customHeight="1" x14ac:dyDescent="0.3">
      <c r="A106" s="31" t="s">
        <v>571</v>
      </c>
      <c r="B106" s="66" t="s">
        <v>136</v>
      </c>
      <c r="C106" s="383"/>
      <c r="D106" s="16"/>
      <c r="E106" s="134">
        <f>'[1]1.1.sz.mell.'!D106</f>
        <v>719852000</v>
      </c>
      <c r="G106" s="30"/>
    </row>
    <row r="107" spans="1:7" ht="12" customHeight="1" thickBot="1" x14ac:dyDescent="0.35">
      <c r="A107" s="31" t="s">
        <v>572</v>
      </c>
      <c r="B107" s="67" t="s">
        <v>137</v>
      </c>
      <c r="C107" s="383">
        <v>3150000</v>
      </c>
      <c r="D107" s="16"/>
      <c r="E107" s="134">
        <f>'[1]1.1.sz.mell.'!D107</f>
        <v>4000000</v>
      </c>
      <c r="G107" s="30"/>
    </row>
    <row r="108" spans="1:7" ht="12" customHeight="1" thickBot="1" x14ac:dyDescent="0.35">
      <c r="A108" s="28" t="s">
        <v>139</v>
      </c>
      <c r="B108" s="8" t="s">
        <v>140</v>
      </c>
      <c r="C108" s="381">
        <f>+C92+C102+C98</f>
        <v>1886346125</v>
      </c>
      <c r="D108" s="133">
        <f>+D92+D102+D98</f>
        <v>2915438668</v>
      </c>
      <c r="E108" s="133">
        <f>+E92+E102+E98</f>
        <v>5347250228</v>
      </c>
      <c r="G108" s="30"/>
    </row>
    <row r="109" spans="1:7" ht="12" customHeight="1" thickBot="1" x14ac:dyDescent="0.35">
      <c r="A109" s="28" t="s">
        <v>43</v>
      </c>
      <c r="B109" s="8" t="s">
        <v>141</v>
      </c>
      <c r="C109" s="381">
        <f>+C110+C111+C112</f>
        <v>10644800</v>
      </c>
      <c r="D109" s="133">
        <f>+D110+D111+D112</f>
        <v>10644800</v>
      </c>
      <c r="E109" s="133">
        <f>+E110+E111+E112</f>
        <v>10645000</v>
      </c>
      <c r="G109" s="30"/>
    </row>
    <row r="110" spans="1:7" ht="12" customHeight="1" x14ac:dyDescent="0.3">
      <c r="A110" s="31" t="s">
        <v>45</v>
      </c>
      <c r="B110" s="6" t="s">
        <v>142</v>
      </c>
      <c r="C110" s="383">
        <v>10644800</v>
      </c>
      <c r="D110" s="16">
        <v>10644800</v>
      </c>
      <c r="E110" s="16">
        <f>'[1]1.1.sz.mell.'!D110</f>
        <v>10645000</v>
      </c>
      <c r="G110" s="30"/>
    </row>
    <row r="111" spans="1:7" ht="12" customHeight="1" x14ac:dyDescent="0.3">
      <c r="A111" s="31" t="s">
        <v>47</v>
      </c>
      <c r="B111" s="6" t="s">
        <v>143</v>
      </c>
      <c r="C111" s="383">
        <v>0</v>
      </c>
      <c r="D111" s="16"/>
      <c r="E111" s="16"/>
      <c r="G111" s="30"/>
    </row>
    <row r="112" spans="1:7" ht="12" customHeight="1" thickBot="1" x14ac:dyDescent="0.35">
      <c r="A112" s="64" t="s">
        <v>49</v>
      </c>
      <c r="B112" s="17" t="s">
        <v>144</v>
      </c>
      <c r="C112" s="383">
        <v>0</v>
      </c>
      <c r="D112" s="16"/>
      <c r="E112" s="16"/>
      <c r="G112" s="30"/>
    </row>
    <row r="113" spans="1:7" ht="12" customHeight="1" thickBot="1" x14ac:dyDescent="0.35">
      <c r="A113" s="28" t="s">
        <v>65</v>
      </c>
      <c r="B113" s="8" t="s">
        <v>614</v>
      </c>
      <c r="C113" s="381">
        <f>SUM(C114:C119)</f>
        <v>150000000</v>
      </c>
      <c r="D113" s="381">
        <f t="shared" ref="D113:E113" si="3">SUM(D114:D119)</f>
        <v>0</v>
      </c>
      <c r="E113" s="381">
        <f t="shared" si="3"/>
        <v>0</v>
      </c>
      <c r="G113" s="30"/>
    </row>
    <row r="114" spans="1:7" ht="12" customHeight="1" x14ac:dyDescent="0.3">
      <c r="A114" s="31" t="s">
        <v>371</v>
      </c>
      <c r="B114" s="6" t="s">
        <v>574</v>
      </c>
      <c r="C114" s="383"/>
      <c r="D114" s="16"/>
      <c r="E114" s="16"/>
      <c r="G114" s="30"/>
    </row>
    <row r="115" spans="1:7" ht="12" customHeight="1" x14ac:dyDescent="0.3">
      <c r="A115" s="31" t="s">
        <v>372</v>
      </c>
      <c r="B115" s="6" t="s">
        <v>575</v>
      </c>
      <c r="C115" s="383"/>
      <c r="D115" s="16"/>
      <c r="E115" s="16"/>
      <c r="G115" s="30"/>
    </row>
    <row r="116" spans="1:7" ht="12" customHeight="1" x14ac:dyDescent="0.3">
      <c r="A116" s="31" t="s">
        <v>373</v>
      </c>
      <c r="B116" s="6" t="s">
        <v>576</v>
      </c>
      <c r="C116" s="383">
        <v>150000000</v>
      </c>
      <c r="D116" s="16"/>
      <c r="E116" s="16"/>
      <c r="G116" s="30"/>
    </row>
    <row r="117" spans="1:7" ht="12" customHeight="1" x14ac:dyDescent="0.3">
      <c r="A117" s="31" t="s">
        <v>374</v>
      </c>
      <c r="B117" s="6" t="s">
        <v>577</v>
      </c>
      <c r="C117" s="383"/>
      <c r="D117" s="16"/>
      <c r="E117" s="16"/>
      <c r="G117" s="30"/>
    </row>
    <row r="118" spans="1:7" ht="12" customHeight="1" x14ac:dyDescent="0.3">
      <c r="A118" s="31" t="s">
        <v>533</v>
      </c>
      <c r="B118" s="6" t="s">
        <v>578</v>
      </c>
      <c r="C118" s="383"/>
      <c r="D118" s="16"/>
      <c r="E118" s="16"/>
      <c r="G118" s="30"/>
    </row>
    <row r="119" spans="1:7" ht="12" customHeight="1" thickBot="1" x14ac:dyDescent="0.35">
      <c r="A119" s="31" t="s">
        <v>580</v>
      </c>
      <c r="B119" s="17" t="s">
        <v>579</v>
      </c>
      <c r="C119" s="383"/>
      <c r="D119" s="16"/>
      <c r="E119" s="16"/>
      <c r="G119" s="30"/>
    </row>
    <row r="120" spans="1:7" ht="12" customHeight="1" thickBot="1" x14ac:dyDescent="0.35">
      <c r="A120" s="28" t="s">
        <v>146</v>
      </c>
      <c r="B120" s="8" t="s">
        <v>255</v>
      </c>
      <c r="C120" s="395">
        <f>+C121+C122+C124+C125</f>
        <v>28589105</v>
      </c>
      <c r="D120" s="386">
        <f>+D121+D122+D124+D125</f>
        <v>27765680</v>
      </c>
      <c r="E120" s="386">
        <f>+E121+E122+E124+E125</f>
        <v>30030251</v>
      </c>
      <c r="G120" s="30"/>
    </row>
    <row r="121" spans="1:7" ht="12" customHeight="1" x14ac:dyDescent="0.3">
      <c r="A121" s="31" t="s">
        <v>503</v>
      </c>
      <c r="B121" s="6" t="s">
        <v>148</v>
      </c>
      <c r="C121" s="383"/>
      <c r="D121" s="16"/>
      <c r="E121" s="16"/>
      <c r="G121" s="30"/>
    </row>
    <row r="122" spans="1:7" ht="12" customHeight="1" x14ac:dyDescent="0.3">
      <c r="A122" s="31" t="s">
        <v>504</v>
      </c>
      <c r="B122" s="6" t="s">
        <v>149</v>
      </c>
      <c r="C122" s="383">
        <v>28589105</v>
      </c>
      <c r="D122" s="16">
        <v>27765680</v>
      </c>
      <c r="E122" s="16">
        <f>'[1]1.1.sz.mell.'!D122</f>
        <v>30030251</v>
      </c>
      <c r="G122" s="30"/>
    </row>
    <row r="123" spans="1:7" ht="12" customHeight="1" x14ac:dyDescent="0.3">
      <c r="A123" s="31" t="s">
        <v>505</v>
      </c>
      <c r="B123" s="6" t="s">
        <v>581</v>
      </c>
      <c r="C123" s="383"/>
      <c r="D123" s="16"/>
      <c r="E123" s="16"/>
      <c r="G123" s="30"/>
    </row>
    <row r="124" spans="1:7" ht="12" customHeight="1" x14ac:dyDescent="0.3">
      <c r="A124" s="31" t="s">
        <v>506</v>
      </c>
      <c r="B124" s="6" t="s">
        <v>228</v>
      </c>
      <c r="C124" s="383"/>
      <c r="D124" s="16"/>
      <c r="E124" s="16"/>
      <c r="G124" s="30"/>
    </row>
    <row r="125" spans="1:7" ht="12" customHeight="1" thickBot="1" x14ac:dyDescent="0.35">
      <c r="A125" s="31" t="s">
        <v>507</v>
      </c>
      <c r="B125" s="17" t="s">
        <v>596</v>
      </c>
      <c r="C125" s="383"/>
      <c r="D125" s="16"/>
      <c r="E125" s="16"/>
      <c r="G125" s="30"/>
    </row>
    <row r="126" spans="1:7" ht="12" customHeight="1" thickBot="1" x14ac:dyDescent="0.35">
      <c r="A126" s="28" t="s">
        <v>83</v>
      </c>
      <c r="B126" s="8" t="s">
        <v>615</v>
      </c>
      <c r="C126" s="415">
        <f>+C127+C128+C130+C131</f>
        <v>0</v>
      </c>
      <c r="D126" s="416">
        <f>+D127+D128+D130+D131</f>
        <v>0</v>
      </c>
      <c r="E126" s="416">
        <f>+E127+E128+E130+E131</f>
        <v>0</v>
      </c>
      <c r="G126" s="30"/>
    </row>
    <row r="127" spans="1:7" ht="12" customHeight="1" x14ac:dyDescent="0.3">
      <c r="A127" s="31" t="s">
        <v>515</v>
      </c>
      <c r="B127" s="6" t="s">
        <v>582</v>
      </c>
      <c r="C127" s="383"/>
      <c r="D127" s="16"/>
      <c r="E127" s="16">
        <f>'[1]1.1.sz.mell.'!D130</f>
        <v>0</v>
      </c>
      <c r="G127" s="30"/>
    </row>
    <row r="128" spans="1:7" ht="12" customHeight="1" x14ac:dyDescent="0.3">
      <c r="A128" s="31" t="s">
        <v>516</v>
      </c>
      <c r="B128" s="6" t="s">
        <v>583</v>
      </c>
      <c r="C128" s="383"/>
      <c r="D128" s="16"/>
      <c r="E128" s="16">
        <f>'[1]1.1.sz.mell.'!D131</f>
        <v>0</v>
      </c>
      <c r="G128" s="30"/>
    </row>
    <row r="129" spans="1:7" ht="12" customHeight="1" x14ac:dyDescent="0.3">
      <c r="A129" s="31" t="s">
        <v>517</v>
      </c>
      <c r="B129" s="6" t="s">
        <v>584</v>
      </c>
      <c r="C129" s="383"/>
      <c r="D129" s="16"/>
      <c r="E129" s="16"/>
      <c r="G129" s="30"/>
    </row>
    <row r="130" spans="1:7" ht="12" customHeight="1" x14ac:dyDescent="0.3">
      <c r="A130" s="31" t="s">
        <v>518</v>
      </c>
      <c r="B130" s="6" t="s">
        <v>585</v>
      </c>
      <c r="C130" s="383"/>
      <c r="D130" s="16"/>
      <c r="E130" s="16">
        <f>'[1]1.1.sz.mell.'!D132</f>
        <v>0</v>
      </c>
      <c r="G130" s="30"/>
    </row>
    <row r="131" spans="1:7" ht="12" customHeight="1" thickBot="1" x14ac:dyDescent="0.35">
      <c r="A131" s="31" t="s">
        <v>519</v>
      </c>
      <c r="B131" s="17" t="s">
        <v>586</v>
      </c>
      <c r="C131" s="383"/>
      <c r="D131" s="16"/>
      <c r="E131" s="16">
        <f>'[1]1.1.sz.mell.'!D133</f>
        <v>0</v>
      </c>
      <c r="G131" s="30"/>
    </row>
    <row r="132" spans="1:7" ht="12" customHeight="1" thickBot="1" x14ac:dyDescent="0.35">
      <c r="A132" s="28" t="s">
        <v>85</v>
      </c>
      <c r="B132" s="8" t="s">
        <v>151</v>
      </c>
      <c r="C132" s="417">
        <f>+C109+C113+C120+C126</f>
        <v>189233905</v>
      </c>
      <c r="D132" s="418">
        <f>+D109+D113+D120+D126</f>
        <v>38410480</v>
      </c>
      <c r="E132" s="418">
        <f>+E109+E113+E120+E126</f>
        <v>40675251</v>
      </c>
      <c r="G132" s="30"/>
    </row>
    <row r="133" spans="1:7" ht="12" customHeight="1" thickBot="1" x14ac:dyDescent="0.35">
      <c r="A133" s="72" t="s">
        <v>152</v>
      </c>
      <c r="B133" s="73" t="s">
        <v>674</v>
      </c>
      <c r="C133" s="417">
        <f>+C108+C132</f>
        <v>2075580030</v>
      </c>
      <c r="D133" s="418">
        <f>+D108+D132</f>
        <v>2953849148</v>
      </c>
      <c r="E133" s="418">
        <f>+E108+E132</f>
        <v>5387925479</v>
      </c>
      <c r="G133" s="30"/>
    </row>
    <row r="134" spans="1:7" ht="12" customHeight="1" x14ac:dyDescent="0.3"/>
    <row r="135" spans="1:7" ht="12" customHeight="1" x14ac:dyDescent="0.3"/>
    <row r="136" spans="1:7" ht="12" customHeight="1" x14ac:dyDescent="0.3"/>
    <row r="137" spans="1:7" ht="12" customHeight="1" x14ac:dyDescent="0.3"/>
    <row r="138" spans="1:7" ht="12" customHeight="1" x14ac:dyDescent="0.3"/>
    <row r="139" spans="1:7" ht="15" customHeight="1" x14ac:dyDescent="0.3">
      <c r="C139" s="71"/>
      <c r="D139" s="71"/>
      <c r="E139" s="71"/>
    </row>
    <row r="140" spans="1:7" s="30" customFormat="1" ht="13.05" customHeight="1" x14ac:dyDescent="0.25"/>
    <row r="144" spans="1:7" ht="16.5" customHeight="1" x14ac:dyDescent="0.3"/>
  </sheetData>
  <mergeCells count="4">
    <mergeCell ref="A1:E1"/>
    <mergeCell ref="A2:B2"/>
    <mergeCell ref="A88:E88"/>
    <mergeCell ref="A89:B89"/>
  </mergeCells>
  <printOptions horizontalCentered="1"/>
  <pageMargins left="0.27559055118110237" right="0.27559055118110237" top="0.55118110236220474" bottom="0.31496062992125984" header="0.23622047244094491" footer="0.15748031496062992"/>
  <pageSetup paperSize="9" scale="75" fitToWidth="3" fitToHeight="2" orientation="portrait" r:id="rId1"/>
  <headerFooter alignWithMargins="0">
    <oddHeader>&amp;C&amp;"Times New Roman CE,Félkövér"&amp;12BONYHÁD VÁROS ÖNKORMÁNYZATA 2018. ÉVI KÖLTSÉGVETÉSÉNEK MÉRLEGE&amp;R&amp;"Times New Roman CE,Félkövér dőlt"8. melléklet</oddHeader>
  </headerFooter>
  <rowBreaks count="1" manualBreakCount="1">
    <brk id="86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K28"/>
  <sheetViews>
    <sheetView zoomScaleNormal="100" workbookViewId="0">
      <selection activeCell="D25" sqref="D25:F25"/>
    </sheetView>
  </sheetViews>
  <sheetFormatPr defaultColWidth="9.21875" defaultRowHeight="13.2" x14ac:dyDescent="0.3"/>
  <cols>
    <col min="1" max="1" width="5.77734375" style="80" customWidth="1"/>
    <col min="2" max="2" width="42.5546875" style="13" customWidth="1"/>
    <col min="3" max="8" width="11" style="13" customWidth="1"/>
    <col min="9" max="9" width="11.77734375" style="13" customWidth="1"/>
    <col min="10" max="10" width="9.21875" style="13"/>
    <col min="11" max="11" width="0" style="13" hidden="1" customWidth="1"/>
    <col min="12" max="16384" width="9.21875" style="13"/>
  </cols>
  <sheetData>
    <row r="1" spans="1:11" ht="27.75" customHeight="1" x14ac:dyDescent="0.3">
      <c r="A1" s="1053" t="s">
        <v>690</v>
      </c>
      <c r="B1" s="1053"/>
      <c r="C1" s="1053"/>
      <c r="D1" s="1053"/>
      <c r="E1" s="1053"/>
      <c r="F1" s="1053"/>
      <c r="G1" s="1053"/>
      <c r="H1" s="1053"/>
      <c r="I1" s="1053"/>
    </row>
    <row r="2" spans="1:11" ht="20.25" customHeight="1" thickBot="1" x14ac:dyDescent="0.35">
      <c r="I2" s="419" t="s">
        <v>604</v>
      </c>
    </row>
    <row r="3" spans="1:11" s="420" customFormat="1" ht="26.25" customHeight="1" x14ac:dyDescent="0.3">
      <c r="A3" s="1054" t="s">
        <v>4</v>
      </c>
      <c r="B3" s="1056" t="s">
        <v>691</v>
      </c>
      <c r="C3" s="1054" t="s">
        <v>692</v>
      </c>
      <c r="D3" s="1054" t="s">
        <v>693</v>
      </c>
      <c r="E3" s="1058" t="s">
        <v>694</v>
      </c>
      <c r="F3" s="1059"/>
      <c r="G3" s="1059"/>
      <c r="H3" s="1060"/>
      <c r="I3" s="1056" t="s">
        <v>249</v>
      </c>
    </row>
    <row r="4" spans="1:11" s="423" customFormat="1" ht="32.25" customHeight="1" thickBot="1" x14ac:dyDescent="0.35">
      <c r="A4" s="1055"/>
      <c r="B4" s="1057"/>
      <c r="C4" s="1057"/>
      <c r="D4" s="1055"/>
      <c r="E4" s="421" t="s">
        <v>676</v>
      </c>
      <c r="F4" s="421" t="s">
        <v>677</v>
      </c>
      <c r="G4" s="421" t="s">
        <v>695</v>
      </c>
      <c r="H4" s="422" t="s">
        <v>696</v>
      </c>
      <c r="I4" s="1057"/>
    </row>
    <row r="5" spans="1:11" s="429" customFormat="1" ht="14.4" thickBot="1" x14ac:dyDescent="0.35">
      <c r="A5" s="424">
        <v>1</v>
      </c>
      <c r="B5" s="425">
        <v>2</v>
      </c>
      <c r="C5" s="426">
        <v>3</v>
      </c>
      <c r="D5" s="425">
        <v>4</v>
      </c>
      <c r="E5" s="424">
        <v>5</v>
      </c>
      <c r="F5" s="426">
        <v>6</v>
      </c>
      <c r="G5" s="426">
        <v>7</v>
      </c>
      <c r="H5" s="427">
        <v>8</v>
      </c>
      <c r="I5" s="428" t="s">
        <v>697</v>
      </c>
    </row>
    <row r="6" spans="1:11" ht="21" thickBot="1" x14ac:dyDescent="0.35">
      <c r="A6" s="430" t="s">
        <v>6</v>
      </c>
      <c r="B6" s="431" t="s">
        <v>698</v>
      </c>
      <c r="C6" s="432"/>
      <c r="D6" s="433">
        <f>+D7+D8</f>
        <v>0</v>
      </c>
      <c r="E6" s="434">
        <f>+E7+E8</f>
        <v>0</v>
      </c>
      <c r="F6" s="435">
        <f>+F7+F8</f>
        <v>0</v>
      </c>
      <c r="G6" s="435">
        <f>+G7+G8</f>
        <v>0</v>
      </c>
      <c r="H6" s="436">
        <f>+H7+H8</f>
        <v>0</v>
      </c>
      <c r="I6" s="433">
        <f t="shared" ref="I6:I27" si="0">SUM(D6:H6)</f>
        <v>0</v>
      </c>
    </row>
    <row r="7" spans="1:11" x14ac:dyDescent="0.3">
      <c r="A7" s="437" t="s">
        <v>17</v>
      </c>
      <c r="B7" s="438"/>
      <c r="C7" s="439"/>
      <c r="D7" s="440"/>
      <c r="E7" s="441"/>
      <c r="F7" s="442"/>
      <c r="G7" s="442"/>
      <c r="H7" s="443"/>
      <c r="I7" s="444">
        <f t="shared" si="0"/>
        <v>0</v>
      </c>
    </row>
    <row r="8" spans="1:11" ht="13.8" thickBot="1" x14ac:dyDescent="0.35">
      <c r="A8" s="437" t="s">
        <v>29</v>
      </c>
      <c r="B8" s="438" t="s">
        <v>699</v>
      </c>
      <c r="C8" s="439"/>
      <c r="D8" s="440"/>
      <c r="E8" s="441"/>
      <c r="F8" s="442"/>
      <c r="G8" s="442"/>
      <c r="H8" s="443"/>
      <c r="I8" s="444">
        <f t="shared" si="0"/>
        <v>0</v>
      </c>
    </row>
    <row r="9" spans="1:11" ht="21" thickBot="1" x14ac:dyDescent="0.35">
      <c r="A9" s="430" t="s">
        <v>139</v>
      </c>
      <c r="B9" s="431" t="s">
        <v>700</v>
      </c>
      <c r="C9" s="445"/>
      <c r="D9" s="433">
        <f>SUM(D10:D21)</f>
        <v>25107544</v>
      </c>
      <c r="E9" s="433">
        <f t="shared" ref="E9:H9" si="1">SUM(E10:E21)</f>
        <v>13894800</v>
      </c>
      <c r="F9" s="433">
        <f t="shared" si="1"/>
        <v>13544800</v>
      </c>
      <c r="G9" s="433">
        <f t="shared" si="1"/>
        <v>13294800</v>
      </c>
      <c r="H9" s="433">
        <f t="shared" si="1"/>
        <v>58804603</v>
      </c>
      <c r="I9" s="433">
        <f t="shared" si="0"/>
        <v>124646547</v>
      </c>
    </row>
    <row r="10" spans="1:11" ht="17.25" customHeight="1" x14ac:dyDescent="0.3">
      <c r="A10" s="446" t="s">
        <v>701</v>
      </c>
      <c r="B10" s="438" t="s">
        <v>702</v>
      </c>
      <c r="C10" s="439" t="s">
        <v>703</v>
      </c>
      <c r="D10" s="440">
        <v>4176000</v>
      </c>
      <c r="E10" s="447">
        <v>1392000</v>
      </c>
      <c r="F10" s="447">
        <v>1392000</v>
      </c>
      <c r="G10" s="447">
        <v>1392000</v>
      </c>
      <c r="H10" s="443">
        <v>5898000</v>
      </c>
      <c r="I10" s="444">
        <f t="shared" si="0"/>
        <v>14250000</v>
      </c>
      <c r="K10" s="13">
        <v>14250</v>
      </c>
    </row>
    <row r="11" spans="1:11" ht="17.25" customHeight="1" x14ac:dyDescent="0.3">
      <c r="A11" s="446"/>
      <c r="B11" s="438" t="s">
        <v>704</v>
      </c>
      <c r="C11" s="439"/>
      <c r="D11" s="440">
        <v>1075732</v>
      </c>
      <c r="E11" s="448">
        <v>430000</v>
      </c>
      <c r="F11" s="447">
        <v>400000</v>
      </c>
      <c r="G11" s="447">
        <v>370000</v>
      </c>
      <c r="H11" s="443">
        <v>1500000</v>
      </c>
      <c r="I11" s="444">
        <f t="shared" si="0"/>
        <v>3775732</v>
      </c>
    </row>
    <row r="12" spans="1:11" ht="17.25" customHeight="1" x14ac:dyDescent="0.3">
      <c r="A12" s="446" t="s">
        <v>705</v>
      </c>
      <c r="B12" s="438" t="s">
        <v>706</v>
      </c>
      <c r="C12" s="439" t="s">
        <v>707</v>
      </c>
      <c r="D12" s="440"/>
      <c r="E12" s="448">
        <v>4169800</v>
      </c>
      <c r="F12" s="448">
        <v>4169800</v>
      </c>
      <c r="G12" s="448">
        <v>4169800</v>
      </c>
      <c r="H12" s="443">
        <v>20018853</v>
      </c>
      <c r="I12" s="444">
        <f t="shared" si="0"/>
        <v>32528253</v>
      </c>
      <c r="K12" s="13">
        <v>41698</v>
      </c>
    </row>
    <row r="13" spans="1:11" ht="17.25" customHeight="1" x14ac:dyDescent="0.3">
      <c r="A13" s="446"/>
      <c r="B13" s="438" t="s">
        <v>704</v>
      </c>
      <c r="C13" s="439"/>
      <c r="D13" s="440"/>
      <c r="E13" s="448">
        <v>1300000</v>
      </c>
      <c r="F13" s="447">
        <v>1100000</v>
      </c>
      <c r="G13" s="447">
        <v>1000000</v>
      </c>
      <c r="H13" s="443">
        <v>4500000</v>
      </c>
      <c r="I13" s="444">
        <f t="shared" si="0"/>
        <v>7900000</v>
      </c>
    </row>
    <row r="14" spans="1:11" ht="17.25" customHeight="1" x14ac:dyDescent="0.3">
      <c r="A14" s="446" t="s">
        <v>708</v>
      </c>
      <c r="B14" s="438" t="s">
        <v>709</v>
      </c>
      <c r="C14" s="439" t="s">
        <v>703</v>
      </c>
      <c r="D14" s="440">
        <v>2784000</v>
      </c>
      <c r="E14" s="448">
        <v>928000</v>
      </c>
      <c r="F14" s="448">
        <v>928000</v>
      </c>
      <c r="G14" s="448">
        <v>928000</v>
      </c>
      <c r="H14" s="443">
        <v>3932000</v>
      </c>
      <c r="I14" s="444">
        <f t="shared" si="0"/>
        <v>9500000</v>
      </c>
      <c r="K14" s="13">
        <v>9500</v>
      </c>
    </row>
    <row r="15" spans="1:11" ht="17.25" customHeight="1" x14ac:dyDescent="0.3">
      <c r="A15" s="446"/>
      <c r="B15" s="438" t="s">
        <v>704</v>
      </c>
      <c r="C15" s="439"/>
      <c r="D15" s="440">
        <v>766699</v>
      </c>
      <c r="E15" s="448">
        <v>250000</v>
      </c>
      <c r="F15" s="447">
        <v>210000</v>
      </c>
      <c r="G15" s="447">
        <v>170000</v>
      </c>
      <c r="H15" s="443">
        <v>550000</v>
      </c>
      <c r="I15" s="444">
        <f t="shared" si="0"/>
        <v>1946699</v>
      </c>
    </row>
    <row r="16" spans="1:11" ht="17.25" customHeight="1" x14ac:dyDescent="0.3">
      <c r="A16" s="446" t="s">
        <v>710</v>
      </c>
      <c r="B16" s="438" t="s">
        <v>711</v>
      </c>
      <c r="C16" s="439" t="s">
        <v>703</v>
      </c>
      <c r="D16" s="440">
        <v>4441250</v>
      </c>
      <c r="E16" s="448">
        <v>1615000</v>
      </c>
      <c r="F16" s="448">
        <v>1615000</v>
      </c>
      <c r="G16" s="448">
        <v>1615000</v>
      </c>
      <c r="H16" s="443">
        <v>6863750</v>
      </c>
      <c r="I16" s="444">
        <f t="shared" si="0"/>
        <v>16150000</v>
      </c>
      <c r="K16" s="13">
        <v>16150</v>
      </c>
    </row>
    <row r="17" spans="1:11" ht="17.25" customHeight="1" x14ac:dyDescent="0.3">
      <c r="A17" s="446"/>
      <c r="B17" s="438" t="s">
        <v>704</v>
      </c>
      <c r="C17" s="439"/>
      <c r="D17" s="440">
        <v>1469280</v>
      </c>
      <c r="E17" s="448">
        <v>500000</v>
      </c>
      <c r="F17" s="447">
        <v>460000</v>
      </c>
      <c r="G17" s="447">
        <v>420000</v>
      </c>
      <c r="H17" s="443">
        <v>1600000</v>
      </c>
      <c r="I17" s="444">
        <f t="shared" si="0"/>
        <v>4449280</v>
      </c>
    </row>
    <row r="18" spans="1:11" ht="17.25" customHeight="1" x14ac:dyDescent="0.3">
      <c r="A18" s="446" t="s">
        <v>712</v>
      </c>
      <c r="B18" s="438" t="s">
        <v>713</v>
      </c>
      <c r="C18" s="439" t="s">
        <v>703</v>
      </c>
      <c r="D18" s="440">
        <v>1344000</v>
      </c>
      <c r="E18" s="448">
        <v>448000</v>
      </c>
      <c r="F18" s="448">
        <v>448000</v>
      </c>
      <c r="G18" s="448">
        <v>448000</v>
      </c>
      <c r="H18" s="443">
        <v>1872000</v>
      </c>
      <c r="I18" s="444">
        <f t="shared" si="0"/>
        <v>4560000</v>
      </c>
      <c r="K18" s="13">
        <v>4560</v>
      </c>
    </row>
    <row r="19" spans="1:11" ht="17.25" customHeight="1" x14ac:dyDescent="0.3">
      <c r="A19" s="446"/>
      <c r="B19" s="438" t="s">
        <v>704</v>
      </c>
      <c r="C19" s="439"/>
      <c r="D19" s="440">
        <v>486919</v>
      </c>
      <c r="E19" s="448">
        <v>120000</v>
      </c>
      <c r="F19" s="447">
        <v>100000</v>
      </c>
      <c r="G19" s="447">
        <v>80000</v>
      </c>
      <c r="H19" s="443">
        <v>250000</v>
      </c>
      <c r="I19" s="444">
        <f t="shared" si="0"/>
        <v>1036919</v>
      </c>
    </row>
    <row r="20" spans="1:11" ht="17.25" customHeight="1" x14ac:dyDescent="0.3">
      <c r="A20" s="446" t="s">
        <v>714</v>
      </c>
      <c r="B20" s="438" t="s">
        <v>715</v>
      </c>
      <c r="C20" s="439" t="s">
        <v>703</v>
      </c>
      <c r="D20" s="440">
        <v>6276000</v>
      </c>
      <c r="E20" s="448">
        <v>2092000</v>
      </c>
      <c r="F20" s="448">
        <v>2092000</v>
      </c>
      <c r="G20" s="448">
        <v>2092000</v>
      </c>
      <c r="H20" s="443">
        <v>8870000</v>
      </c>
      <c r="I20" s="444">
        <f t="shared" si="0"/>
        <v>21422000</v>
      </c>
      <c r="K20" s="13">
        <v>21422</v>
      </c>
    </row>
    <row r="21" spans="1:11" ht="17.25" customHeight="1" thickBot="1" x14ac:dyDescent="0.35">
      <c r="A21" s="446" t="s">
        <v>65</v>
      </c>
      <c r="B21" s="438" t="s">
        <v>704</v>
      </c>
      <c r="C21" s="439"/>
      <c r="D21" s="440">
        <v>2287664</v>
      </c>
      <c r="E21" s="441">
        <v>650000</v>
      </c>
      <c r="F21" s="442">
        <v>630000</v>
      </c>
      <c r="G21" s="442">
        <v>610000</v>
      </c>
      <c r="H21" s="443">
        <v>2950000</v>
      </c>
      <c r="I21" s="444">
        <f t="shared" si="0"/>
        <v>7127664</v>
      </c>
    </row>
    <row r="22" spans="1:11" ht="17.25" customHeight="1" thickBot="1" x14ac:dyDescent="0.35">
      <c r="A22" s="430" t="s">
        <v>146</v>
      </c>
      <c r="B22" s="431" t="s">
        <v>716</v>
      </c>
      <c r="C22" s="445"/>
      <c r="D22" s="433">
        <f>+D23</f>
        <v>0</v>
      </c>
      <c r="E22" s="434">
        <f>+E23</f>
        <v>0</v>
      </c>
      <c r="F22" s="435">
        <f>+F23</f>
        <v>0</v>
      </c>
      <c r="G22" s="435">
        <f>+G23</f>
        <v>0</v>
      </c>
      <c r="H22" s="436">
        <f>+H23</f>
        <v>0</v>
      </c>
      <c r="I22" s="433">
        <f t="shared" si="0"/>
        <v>0</v>
      </c>
    </row>
    <row r="23" spans="1:11" ht="17.25" customHeight="1" thickBot="1" x14ac:dyDescent="0.35">
      <c r="A23" s="437" t="s">
        <v>83</v>
      </c>
      <c r="B23" s="438" t="s">
        <v>699</v>
      </c>
      <c r="C23" s="439"/>
      <c r="D23" s="440"/>
      <c r="E23" s="441"/>
      <c r="F23" s="442"/>
      <c r="G23" s="442"/>
      <c r="H23" s="443"/>
      <c r="I23" s="444">
        <f t="shared" si="0"/>
        <v>0</v>
      </c>
    </row>
    <row r="24" spans="1:11" ht="17.25" customHeight="1" thickBot="1" x14ac:dyDescent="0.3">
      <c r="A24" s="430" t="s">
        <v>85</v>
      </c>
      <c r="B24" s="431" t="s">
        <v>717</v>
      </c>
      <c r="C24" s="445"/>
      <c r="D24" s="433">
        <f>+D25</f>
        <v>0</v>
      </c>
      <c r="E24" s="434">
        <f>+E25</f>
        <v>0</v>
      </c>
      <c r="F24" s="435">
        <f>+F25</f>
        <v>0</v>
      </c>
      <c r="G24" s="435">
        <f>+G25</f>
        <v>0</v>
      </c>
      <c r="H24" s="436">
        <f>+H25</f>
        <v>0</v>
      </c>
      <c r="I24" s="433">
        <f t="shared" si="0"/>
        <v>0</v>
      </c>
    </row>
    <row r="25" spans="1:11" ht="17.25" customHeight="1" thickBot="1" x14ac:dyDescent="0.3">
      <c r="A25" s="449" t="s">
        <v>152</v>
      </c>
      <c r="B25" s="450" t="s">
        <v>699</v>
      </c>
      <c r="C25" s="451"/>
      <c r="D25" s="452"/>
      <c r="E25" s="453"/>
      <c r="F25" s="454"/>
      <c r="G25" s="454"/>
      <c r="H25" s="455"/>
      <c r="I25" s="456">
        <f t="shared" si="0"/>
        <v>0</v>
      </c>
    </row>
    <row r="26" spans="1:11" ht="17.25" customHeight="1" thickBot="1" x14ac:dyDescent="0.3">
      <c r="A26" s="430" t="s">
        <v>169</v>
      </c>
      <c r="B26" s="457" t="s">
        <v>718</v>
      </c>
      <c r="C26" s="445"/>
      <c r="D26" s="433">
        <f>+D27</f>
        <v>0</v>
      </c>
      <c r="E26" s="434">
        <f>+E27</f>
        <v>0</v>
      </c>
      <c r="F26" s="435">
        <f>+F27</f>
        <v>0</v>
      </c>
      <c r="G26" s="435">
        <f>+G27</f>
        <v>0</v>
      </c>
      <c r="H26" s="436">
        <f>+H27</f>
        <v>0</v>
      </c>
      <c r="I26" s="433">
        <f t="shared" si="0"/>
        <v>0</v>
      </c>
    </row>
    <row r="27" spans="1:11" ht="17.25" customHeight="1" thickBot="1" x14ac:dyDescent="0.3">
      <c r="A27" s="458" t="s">
        <v>170</v>
      </c>
      <c r="B27" s="459" t="s">
        <v>699</v>
      </c>
      <c r="C27" s="460"/>
      <c r="D27" s="461"/>
      <c r="E27" s="462"/>
      <c r="F27" s="463"/>
      <c r="G27" s="463"/>
      <c r="H27" s="464"/>
      <c r="I27" s="465">
        <f t="shared" si="0"/>
        <v>0</v>
      </c>
    </row>
    <row r="28" spans="1:11" ht="17.25" customHeight="1" thickBot="1" x14ac:dyDescent="0.3">
      <c r="A28" s="1051" t="s">
        <v>719</v>
      </c>
      <c r="B28" s="1052"/>
      <c r="C28" s="466"/>
      <c r="D28" s="433">
        <f t="shared" ref="D28:I28" si="2">+D6+D9+D22+D24+D26</f>
        <v>25107544</v>
      </c>
      <c r="E28" s="434">
        <f t="shared" si="2"/>
        <v>13894800</v>
      </c>
      <c r="F28" s="435">
        <f t="shared" si="2"/>
        <v>13544800</v>
      </c>
      <c r="G28" s="435">
        <f t="shared" si="2"/>
        <v>13294800</v>
      </c>
      <c r="H28" s="436">
        <f t="shared" si="2"/>
        <v>58804603</v>
      </c>
      <c r="I28" s="433">
        <f t="shared" si="2"/>
        <v>124646547</v>
      </c>
    </row>
  </sheetData>
  <mergeCells count="8">
    <mergeCell ref="A28:B28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0.43307086614173229" bottom="0.39370078740157483" header="0.15748031496062992" footer="0.15748031496062992"/>
  <pageSetup paperSize="9" orientation="landscape" verticalDpi="300" r:id="rId1"/>
  <headerFooter alignWithMargins="0">
    <oddHeader>&amp;R&amp;"Times New Roman CE,Félkövér dőlt"10.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D31"/>
  <sheetViews>
    <sheetView workbookViewId="0">
      <selection activeCell="D25" sqref="D25:F25"/>
    </sheetView>
  </sheetViews>
  <sheetFormatPr defaultColWidth="9.21875" defaultRowHeight="13.2" x14ac:dyDescent="0.3"/>
  <cols>
    <col min="1" max="1" width="5" style="467" customWidth="1"/>
    <col min="2" max="2" width="47" style="1" customWidth="1"/>
    <col min="3" max="4" width="15.21875" style="1" customWidth="1"/>
    <col min="5" max="16384" width="9.21875" style="1"/>
  </cols>
  <sheetData>
    <row r="1" spans="1:4" ht="31.5" customHeight="1" x14ac:dyDescent="0.3">
      <c r="B1" s="1061" t="s">
        <v>720</v>
      </c>
      <c r="C1" s="1061"/>
      <c r="D1" s="1061"/>
    </row>
    <row r="2" spans="1:4" s="470" customFormat="1" ht="16.2" thickBot="1" x14ac:dyDescent="0.35">
      <c r="A2" s="468"/>
      <c r="B2" s="469"/>
      <c r="D2" s="81" t="s">
        <v>604</v>
      </c>
    </row>
    <row r="3" spans="1:4" s="474" customFormat="1" ht="48" customHeight="1" thickBot="1" x14ac:dyDescent="0.35">
      <c r="A3" s="471" t="s">
        <v>261</v>
      </c>
      <c r="B3" s="472" t="s">
        <v>5</v>
      </c>
      <c r="C3" s="472" t="s">
        <v>721</v>
      </c>
      <c r="D3" s="473" t="s">
        <v>722</v>
      </c>
    </row>
    <row r="4" spans="1:4" s="474" customFormat="1" ht="14.1" customHeight="1" thickBot="1" x14ac:dyDescent="0.35">
      <c r="A4" s="2">
        <v>1</v>
      </c>
      <c r="B4" s="475">
        <v>2</v>
      </c>
      <c r="C4" s="475">
        <v>3</v>
      </c>
      <c r="D4" s="136">
        <v>4</v>
      </c>
    </row>
    <row r="5" spans="1:4" ht="18" customHeight="1" x14ac:dyDescent="0.3">
      <c r="A5" s="476" t="s">
        <v>6</v>
      </c>
      <c r="B5" s="477" t="s">
        <v>723</v>
      </c>
      <c r="C5" s="478"/>
      <c r="D5" s="9"/>
    </row>
    <row r="6" spans="1:4" ht="18" customHeight="1" x14ac:dyDescent="0.3">
      <c r="A6" s="479" t="s">
        <v>17</v>
      </c>
      <c r="B6" s="480" t="s">
        <v>724</v>
      </c>
      <c r="C6" s="481"/>
      <c r="D6" s="12"/>
    </row>
    <row r="7" spans="1:4" ht="18" customHeight="1" x14ac:dyDescent="0.3">
      <c r="A7" s="479" t="s">
        <v>29</v>
      </c>
      <c r="B7" s="480" t="s">
        <v>725</v>
      </c>
      <c r="C7" s="481"/>
      <c r="D7" s="12"/>
    </row>
    <row r="8" spans="1:4" ht="18" customHeight="1" x14ac:dyDescent="0.3">
      <c r="A8" s="479" t="s">
        <v>139</v>
      </c>
      <c r="B8" s="480" t="s">
        <v>726</v>
      </c>
      <c r="C8" s="481"/>
      <c r="D8" s="12"/>
    </row>
    <row r="9" spans="1:4" ht="18" customHeight="1" x14ac:dyDescent="0.3">
      <c r="A9" s="479" t="s">
        <v>43</v>
      </c>
      <c r="B9" s="480" t="s">
        <v>727</v>
      </c>
      <c r="C9" s="481">
        <f>SUM(C10:C15)</f>
        <v>57358043</v>
      </c>
      <c r="D9" s="481">
        <f>SUM(D10:D15)</f>
        <v>1380000</v>
      </c>
    </row>
    <row r="10" spans="1:4" ht="18" customHeight="1" x14ac:dyDescent="0.3">
      <c r="A10" s="479" t="s">
        <v>65</v>
      </c>
      <c r="B10" s="480" t="s">
        <v>728</v>
      </c>
      <c r="C10" s="481"/>
      <c r="D10" s="12"/>
    </row>
    <row r="11" spans="1:4" ht="18" customHeight="1" x14ac:dyDescent="0.3">
      <c r="A11" s="479" t="s">
        <v>146</v>
      </c>
      <c r="B11" s="482" t="s">
        <v>729</v>
      </c>
      <c r="C11" s="481"/>
      <c r="D11" s="12"/>
    </row>
    <row r="12" spans="1:4" ht="18" customHeight="1" x14ac:dyDescent="0.3">
      <c r="A12" s="479" t="s">
        <v>85</v>
      </c>
      <c r="B12" s="482" t="s">
        <v>730</v>
      </c>
      <c r="C12" s="481">
        <v>57358043</v>
      </c>
      <c r="D12" s="12">
        <v>1380000</v>
      </c>
    </row>
    <row r="13" spans="1:4" ht="18" customHeight="1" x14ac:dyDescent="0.3">
      <c r="A13" s="479" t="s">
        <v>152</v>
      </c>
      <c r="B13" s="482" t="s">
        <v>731</v>
      </c>
      <c r="C13" s="481"/>
      <c r="D13" s="12"/>
    </row>
    <row r="14" spans="1:4" ht="18" customHeight="1" x14ac:dyDescent="0.3">
      <c r="A14" s="479" t="s">
        <v>169</v>
      </c>
      <c r="B14" s="482" t="s">
        <v>732</v>
      </c>
      <c r="C14" s="481"/>
      <c r="D14" s="12"/>
    </row>
    <row r="15" spans="1:4" ht="22.5" customHeight="1" x14ac:dyDescent="0.3">
      <c r="A15" s="479" t="s">
        <v>170</v>
      </c>
      <c r="B15" s="482" t="s">
        <v>733</v>
      </c>
      <c r="C15" s="481"/>
      <c r="D15" s="12"/>
    </row>
    <row r="16" spans="1:4" ht="18" customHeight="1" x14ac:dyDescent="0.3">
      <c r="A16" s="479" t="s">
        <v>171</v>
      </c>
      <c r="B16" s="480" t="s">
        <v>734</v>
      </c>
      <c r="C16" s="481"/>
      <c r="D16" s="12"/>
    </row>
    <row r="17" spans="1:4" ht="18" customHeight="1" x14ac:dyDescent="0.3">
      <c r="A17" s="479" t="s">
        <v>174</v>
      </c>
      <c r="B17" s="480" t="s">
        <v>735</v>
      </c>
      <c r="C17" s="481"/>
      <c r="D17" s="12"/>
    </row>
    <row r="18" spans="1:4" ht="18" customHeight="1" x14ac:dyDescent="0.3">
      <c r="A18" s="479" t="s">
        <v>177</v>
      </c>
      <c r="B18" s="480" t="s">
        <v>736</v>
      </c>
      <c r="C18" s="481"/>
      <c r="D18" s="12"/>
    </row>
    <row r="19" spans="1:4" ht="18" customHeight="1" x14ac:dyDescent="0.3">
      <c r="A19" s="479" t="s">
        <v>180</v>
      </c>
      <c r="B19" s="480" t="s">
        <v>737</v>
      </c>
      <c r="C19" s="481"/>
      <c r="D19" s="12"/>
    </row>
    <row r="20" spans="1:4" ht="18" customHeight="1" x14ac:dyDescent="0.3">
      <c r="A20" s="479" t="s">
        <v>183</v>
      </c>
      <c r="B20" s="480" t="s">
        <v>738</v>
      </c>
      <c r="C20" s="481"/>
      <c r="D20" s="12"/>
    </row>
    <row r="21" spans="1:4" ht="18" customHeight="1" x14ac:dyDescent="0.3">
      <c r="A21" s="479" t="s">
        <v>186</v>
      </c>
      <c r="B21" s="480" t="s">
        <v>739</v>
      </c>
      <c r="C21" s="113">
        <v>848260</v>
      </c>
      <c r="D21" s="12">
        <v>588200</v>
      </c>
    </row>
    <row r="22" spans="1:4" ht="18" customHeight="1" x14ac:dyDescent="0.3">
      <c r="A22" s="479" t="s">
        <v>189</v>
      </c>
      <c r="B22" s="480" t="s">
        <v>740</v>
      </c>
      <c r="C22" s="113"/>
      <c r="D22" s="12"/>
    </row>
    <row r="23" spans="1:4" ht="18" customHeight="1" x14ac:dyDescent="0.3">
      <c r="A23" s="479" t="s">
        <v>192</v>
      </c>
      <c r="B23" s="483"/>
      <c r="C23" s="113"/>
      <c r="D23" s="12"/>
    </row>
    <row r="24" spans="1:4" ht="18" customHeight="1" x14ac:dyDescent="0.3">
      <c r="A24" s="479" t="s">
        <v>195</v>
      </c>
      <c r="B24" s="483"/>
      <c r="C24" s="113"/>
      <c r="D24" s="12"/>
    </row>
    <row r="25" spans="1:4" ht="18" customHeight="1" x14ac:dyDescent="0.3">
      <c r="A25" s="479" t="s">
        <v>197</v>
      </c>
      <c r="B25" s="483"/>
      <c r="C25" s="113"/>
      <c r="D25" s="12"/>
    </row>
    <row r="26" spans="1:4" ht="18" customHeight="1" x14ac:dyDescent="0.3">
      <c r="A26" s="479" t="s">
        <v>200</v>
      </c>
      <c r="B26" s="483"/>
      <c r="C26" s="113"/>
      <c r="D26" s="12"/>
    </row>
    <row r="27" spans="1:4" ht="18" customHeight="1" x14ac:dyDescent="0.3">
      <c r="A27" s="479" t="s">
        <v>203</v>
      </c>
      <c r="B27" s="483"/>
      <c r="C27" s="113"/>
      <c r="D27" s="12"/>
    </row>
    <row r="28" spans="1:4" ht="18" customHeight="1" x14ac:dyDescent="0.3">
      <c r="A28" s="479" t="s">
        <v>206</v>
      </c>
      <c r="B28" s="483"/>
      <c r="C28" s="113"/>
      <c r="D28" s="12"/>
    </row>
    <row r="29" spans="1:4" ht="18" customHeight="1" thickBot="1" x14ac:dyDescent="0.3">
      <c r="A29" s="484" t="s">
        <v>235</v>
      </c>
      <c r="B29" s="485"/>
      <c r="C29" s="486"/>
      <c r="D29" s="11"/>
    </row>
    <row r="30" spans="1:4" ht="18" customHeight="1" thickBot="1" x14ac:dyDescent="0.3">
      <c r="A30" s="7" t="s">
        <v>238</v>
      </c>
      <c r="B30" s="487" t="s">
        <v>259</v>
      </c>
      <c r="C30" s="488">
        <f>+C5+C6+C7+C8+C9+C16+C17+C18+C19+C20+C21+C22+C23+C24+C25+C26+C27+C28+C29</f>
        <v>58206303</v>
      </c>
      <c r="D30" s="489">
        <f>+D5+D6+D7+D8+D9+D16+D17+D18+D19+D20+D21+D22+D23+D24+D25+D26+D27+D28+D29</f>
        <v>1968200</v>
      </c>
    </row>
    <row r="31" spans="1:4" ht="8.25" customHeight="1" x14ac:dyDescent="0.3">
      <c r="A31" s="490"/>
      <c r="B31" s="1062"/>
      <c r="C31" s="1062"/>
      <c r="D31" s="1062"/>
    </row>
  </sheetData>
  <mergeCells count="2">
    <mergeCell ref="B1:D1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r:id="rId1"/>
  <headerFooter alignWithMargins="0">
    <oddHeader>&amp;R&amp;"Times New Roman CE,Dőlt" 11&amp;"Times New Roman CE,Félkövér dőlt".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58"/>
  <sheetViews>
    <sheetView view="pageBreakPreview" zoomScale="75" zoomScaleNormal="100" zoomScaleSheetLayoutView="75" workbookViewId="0">
      <selection activeCell="F59" sqref="F59"/>
    </sheetView>
  </sheetViews>
  <sheetFormatPr defaultRowHeight="14.4" x14ac:dyDescent="0.3"/>
  <cols>
    <col min="1" max="1" width="15.21875" customWidth="1"/>
    <col min="4" max="4" width="8.5546875" bestFit="1" customWidth="1"/>
    <col min="5" max="5" width="10.44140625" customWidth="1"/>
    <col min="9" max="9" width="11" customWidth="1"/>
    <col min="13" max="13" width="10.44140625" bestFit="1" customWidth="1"/>
    <col min="17" max="17" width="10.44140625" bestFit="1" customWidth="1"/>
    <col min="18" max="21" width="10.44140625" customWidth="1"/>
    <col min="25" max="25" width="10.44140625" bestFit="1" customWidth="1"/>
  </cols>
  <sheetData>
    <row r="1" spans="1:33" x14ac:dyDescent="0.3">
      <c r="A1" s="1070" t="s">
        <v>464</v>
      </c>
      <c r="B1" s="1073" t="s">
        <v>465</v>
      </c>
      <c r="C1" s="1073"/>
      <c r="D1" s="1073"/>
      <c r="E1" s="1076"/>
      <c r="F1" s="1075" t="s">
        <v>466</v>
      </c>
      <c r="G1" s="1073"/>
      <c r="H1" s="1073"/>
      <c r="I1" s="1076"/>
      <c r="J1" s="1075" t="s">
        <v>467</v>
      </c>
      <c r="K1" s="1073"/>
      <c r="L1" s="1073"/>
      <c r="M1" s="1076"/>
      <c r="N1" s="1075" t="s">
        <v>468</v>
      </c>
      <c r="O1" s="1080"/>
      <c r="P1" s="1080"/>
      <c r="Q1" s="1081"/>
      <c r="R1" s="1075" t="s">
        <v>468</v>
      </c>
      <c r="S1" s="1073"/>
      <c r="T1" s="1073"/>
      <c r="U1" s="1076"/>
      <c r="V1" s="1073" t="s">
        <v>465</v>
      </c>
      <c r="W1" s="1073"/>
      <c r="X1" s="1073"/>
      <c r="Y1" s="1074"/>
      <c r="Z1" s="1075" t="s">
        <v>468</v>
      </c>
      <c r="AA1" s="1073"/>
      <c r="AB1" s="1073"/>
      <c r="AC1" s="1076"/>
      <c r="AD1" s="1073" t="s">
        <v>465</v>
      </c>
      <c r="AE1" s="1073"/>
      <c r="AF1" s="1073"/>
      <c r="AG1" s="1074"/>
    </row>
    <row r="2" spans="1:33" x14ac:dyDescent="0.3">
      <c r="A2" s="1071"/>
      <c r="B2" s="1064">
        <v>43101</v>
      </c>
      <c r="C2" s="1065"/>
      <c r="D2" s="1065"/>
      <c r="E2" s="1077"/>
      <c r="F2" s="1078">
        <v>43101</v>
      </c>
      <c r="G2" s="1064"/>
      <c r="H2" s="1064"/>
      <c r="I2" s="1079"/>
      <c r="J2" s="1078">
        <v>43101</v>
      </c>
      <c r="K2" s="1064"/>
      <c r="L2" s="1064"/>
      <c r="M2" s="1079"/>
      <c r="N2" s="1064">
        <v>43191</v>
      </c>
      <c r="O2" s="1065"/>
      <c r="P2" s="1065"/>
      <c r="Q2" s="1077"/>
      <c r="R2" s="1078">
        <v>43191</v>
      </c>
      <c r="S2" s="1065"/>
      <c r="T2" s="1065"/>
      <c r="U2" s="1065"/>
      <c r="V2" s="1064">
        <v>43191</v>
      </c>
      <c r="W2" s="1065"/>
      <c r="X2" s="1065"/>
      <c r="Y2" s="1066"/>
      <c r="Z2" s="1078">
        <v>43221</v>
      </c>
      <c r="AA2" s="1065"/>
      <c r="AB2" s="1065"/>
      <c r="AC2" s="1065"/>
      <c r="AD2" s="1064">
        <v>43221</v>
      </c>
      <c r="AE2" s="1065"/>
      <c r="AF2" s="1065"/>
      <c r="AG2" s="1066"/>
    </row>
    <row r="3" spans="1:33" ht="26.4" x14ac:dyDescent="0.3">
      <c r="A3" s="1072"/>
      <c r="B3" s="328" t="s">
        <v>248</v>
      </c>
      <c r="C3" s="329" t="s">
        <v>469</v>
      </c>
      <c r="D3" s="330" t="s">
        <v>617</v>
      </c>
      <c r="E3" s="330" t="s">
        <v>249</v>
      </c>
      <c r="F3" s="328" t="s">
        <v>248</v>
      </c>
      <c r="G3" s="328" t="s">
        <v>470</v>
      </c>
      <c r="H3" s="328" t="s">
        <v>471</v>
      </c>
      <c r="I3" s="328" t="s">
        <v>249</v>
      </c>
      <c r="J3" s="328" t="s">
        <v>248</v>
      </c>
      <c r="K3" s="330" t="s">
        <v>470</v>
      </c>
      <c r="L3" s="328" t="s">
        <v>471</v>
      </c>
      <c r="M3" s="328" t="s">
        <v>249</v>
      </c>
      <c r="N3" s="328" t="s">
        <v>248</v>
      </c>
      <c r="O3" s="329" t="s">
        <v>469</v>
      </c>
      <c r="P3" s="330" t="s">
        <v>659</v>
      </c>
      <c r="Q3" s="330" t="s">
        <v>249</v>
      </c>
      <c r="R3" s="328" t="s">
        <v>248</v>
      </c>
      <c r="S3" s="328" t="s">
        <v>469</v>
      </c>
      <c r="T3" s="328" t="s">
        <v>660</v>
      </c>
      <c r="U3" s="328" t="s">
        <v>249</v>
      </c>
      <c r="V3" s="328" t="s">
        <v>248</v>
      </c>
      <c r="W3" s="329" t="s">
        <v>469</v>
      </c>
      <c r="X3" s="330" t="s">
        <v>617</v>
      </c>
      <c r="Y3" s="367" t="s">
        <v>249</v>
      </c>
      <c r="Z3" s="328" t="s">
        <v>248</v>
      </c>
      <c r="AA3" s="328" t="s">
        <v>469</v>
      </c>
      <c r="AB3" s="328" t="s">
        <v>660</v>
      </c>
      <c r="AC3" s="328" t="s">
        <v>249</v>
      </c>
      <c r="AD3" s="328" t="s">
        <v>248</v>
      </c>
      <c r="AE3" s="329" t="s">
        <v>469</v>
      </c>
      <c r="AF3" s="330" t="s">
        <v>617</v>
      </c>
      <c r="AG3" s="367" t="s">
        <v>249</v>
      </c>
    </row>
    <row r="4" spans="1:33" x14ac:dyDescent="0.3">
      <c r="A4" s="331"/>
      <c r="B4" s="332"/>
      <c r="C4" s="332"/>
      <c r="D4" s="332"/>
      <c r="E4" s="338"/>
      <c r="F4" s="332"/>
      <c r="G4" s="332"/>
      <c r="H4" s="332"/>
      <c r="I4" s="332"/>
      <c r="J4" s="332"/>
      <c r="K4" s="333"/>
      <c r="L4" s="332"/>
      <c r="M4" s="338"/>
      <c r="N4" s="332"/>
      <c r="O4" s="332"/>
      <c r="P4" s="338"/>
      <c r="Q4" s="332"/>
      <c r="R4" s="332"/>
      <c r="S4" s="332"/>
      <c r="T4" s="332"/>
      <c r="U4" s="332"/>
      <c r="V4" s="332"/>
      <c r="W4" s="332"/>
      <c r="X4" s="338"/>
      <c r="Y4" s="368"/>
      <c r="Z4" s="332"/>
      <c r="AA4" s="332"/>
      <c r="AB4" s="332"/>
      <c r="AC4" s="332"/>
      <c r="AD4" s="332"/>
      <c r="AE4" s="332"/>
      <c r="AF4" s="338"/>
      <c r="AG4" s="368"/>
    </row>
    <row r="5" spans="1:33" ht="27" x14ac:dyDescent="0.3">
      <c r="A5" s="344" t="s">
        <v>472</v>
      </c>
      <c r="B5" s="334">
        <v>8.75</v>
      </c>
      <c r="C5" s="334"/>
      <c r="D5" s="334"/>
      <c r="E5" s="335">
        <f>B5+C5+D5</f>
        <v>8.75</v>
      </c>
      <c r="F5" s="334"/>
      <c r="G5" s="334"/>
      <c r="H5" s="334"/>
      <c r="I5" s="334"/>
      <c r="J5" s="334">
        <f>B5+F5</f>
        <v>8.75</v>
      </c>
      <c r="K5" s="334">
        <f>C5+G5</f>
        <v>0</v>
      </c>
      <c r="L5" s="334"/>
      <c r="M5" s="335">
        <f>J5+K5+L5</f>
        <v>8.75</v>
      </c>
      <c r="N5" s="334"/>
      <c r="O5" s="334"/>
      <c r="P5" s="335"/>
      <c r="Q5" s="334"/>
      <c r="R5" s="334"/>
      <c r="S5" s="334"/>
      <c r="T5" s="334"/>
      <c r="U5" s="334"/>
      <c r="V5" s="334">
        <f>J5+N5</f>
        <v>8.75</v>
      </c>
      <c r="W5" s="334">
        <f>K5+O5</f>
        <v>0</v>
      </c>
      <c r="X5" s="335">
        <f>L5+P5</f>
        <v>0</v>
      </c>
      <c r="Y5" s="369">
        <f>V5+W5+X5</f>
        <v>8.75</v>
      </c>
      <c r="Z5" s="334"/>
      <c r="AA5" s="334"/>
      <c r="AB5" s="334"/>
      <c r="AC5" s="334"/>
      <c r="AD5" s="334">
        <f>R5+V5</f>
        <v>8.75</v>
      </c>
      <c r="AE5" s="334">
        <f>S5+W5</f>
        <v>0</v>
      </c>
      <c r="AF5" s="335">
        <f>T5+X5</f>
        <v>0</v>
      </c>
      <c r="AG5" s="369">
        <f>AD5+AE5+AF5</f>
        <v>8.75</v>
      </c>
    </row>
    <row r="6" spans="1:33" x14ac:dyDescent="0.3">
      <c r="A6" s="336"/>
      <c r="B6" s="333"/>
      <c r="C6" s="333"/>
      <c r="D6" s="333"/>
      <c r="E6" s="335"/>
      <c r="F6" s="333"/>
      <c r="G6" s="333"/>
      <c r="H6" s="333"/>
      <c r="I6" s="334"/>
      <c r="J6" s="334"/>
      <c r="K6" s="334"/>
      <c r="L6" s="334"/>
      <c r="M6" s="335"/>
      <c r="N6" s="333"/>
      <c r="O6" s="333"/>
      <c r="P6" s="338"/>
      <c r="Q6" s="334"/>
      <c r="R6" s="334"/>
      <c r="S6" s="334"/>
      <c r="T6" s="334"/>
      <c r="U6" s="334"/>
      <c r="V6" s="334">
        <f t="shared" ref="V6:X27" si="0">J6+N6</f>
        <v>0</v>
      </c>
      <c r="W6" s="334">
        <f t="shared" si="0"/>
        <v>0</v>
      </c>
      <c r="X6" s="335">
        <f t="shared" si="0"/>
        <v>0</v>
      </c>
      <c r="Y6" s="369">
        <f t="shared" ref="Y6:Y27" si="1">V6+W6+X6</f>
        <v>0</v>
      </c>
      <c r="Z6" s="334"/>
      <c r="AA6" s="334"/>
      <c r="AB6" s="334"/>
      <c r="AC6" s="334"/>
      <c r="AD6" s="334">
        <f t="shared" ref="AD6:AF13" si="2">R6+V6</f>
        <v>0</v>
      </c>
      <c r="AE6" s="334">
        <f t="shared" si="2"/>
        <v>0</v>
      </c>
      <c r="AF6" s="335">
        <f t="shared" si="2"/>
        <v>0</v>
      </c>
      <c r="AG6" s="369">
        <f t="shared" ref="AG6:AG13" si="3">AD6+AE6+AF6</f>
        <v>0</v>
      </c>
    </row>
    <row r="7" spans="1:33" ht="27" x14ac:dyDescent="0.3">
      <c r="A7" s="343" t="s">
        <v>244</v>
      </c>
      <c r="B7" s="334">
        <v>82.5</v>
      </c>
      <c r="C7" s="334"/>
      <c r="D7" s="334"/>
      <c r="E7" s="335">
        <f>B7+C7+D7</f>
        <v>82.5</v>
      </c>
      <c r="F7" s="334"/>
      <c r="G7" s="334"/>
      <c r="H7" s="334"/>
      <c r="I7" s="334"/>
      <c r="J7" s="334">
        <f>B7+F7</f>
        <v>82.5</v>
      </c>
      <c r="K7" s="334"/>
      <c r="L7" s="334"/>
      <c r="M7" s="335">
        <f>J7+K7+L7</f>
        <v>82.5</v>
      </c>
      <c r="N7" s="334"/>
      <c r="O7" s="334"/>
      <c r="P7" s="335"/>
      <c r="Q7" s="334"/>
      <c r="R7" s="334"/>
      <c r="S7" s="334"/>
      <c r="T7" s="334"/>
      <c r="U7" s="334"/>
      <c r="V7" s="334">
        <f t="shared" si="0"/>
        <v>82.5</v>
      </c>
      <c r="W7" s="334">
        <f t="shared" si="0"/>
        <v>0</v>
      </c>
      <c r="X7" s="335">
        <f t="shared" si="0"/>
        <v>0</v>
      </c>
      <c r="Y7" s="369">
        <f t="shared" si="1"/>
        <v>82.5</v>
      </c>
      <c r="Z7" s="334">
        <v>2.5</v>
      </c>
      <c r="AA7" s="334"/>
      <c r="AB7" s="334"/>
      <c r="AC7" s="334"/>
      <c r="AD7" s="334">
        <f>V7+Z7</f>
        <v>85</v>
      </c>
      <c r="AE7" s="334">
        <f t="shared" si="2"/>
        <v>0</v>
      </c>
      <c r="AF7" s="335">
        <f t="shared" si="2"/>
        <v>0</v>
      </c>
      <c r="AG7" s="369">
        <f t="shared" si="3"/>
        <v>85</v>
      </c>
    </row>
    <row r="8" spans="1:33" x14ac:dyDescent="0.3">
      <c r="A8" s="336"/>
      <c r="B8" s="333"/>
      <c r="C8" s="333"/>
      <c r="D8" s="333"/>
      <c r="E8" s="335"/>
      <c r="F8" s="333"/>
      <c r="G8" s="333"/>
      <c r="H8" s="333"/>
      <c r="I8" s="355"/>
      <c r="J8" s="334"/>
      <c r="K8" s="334"/>
      <c r="L8" s="334"/>
      <c r="M8" s="335"/>
      <c r="N8" s="333"/>
      <c r="O8" s="333"/>
      <c r="P8" s="338"/>
      <c r="Q8" s="334"/>
      <c r="R8" s="334"/>
      <c r="S8" s="334"/>
      <c r="T8" s="334"/>
      <c r="U8" s="334"/>
      <c r="V8" s="334">
        <f t="shared" si="0"/>
        <v>0</v>
      </c>
      <c r="W8" s="334">
        <f t="shared" si="0"/>
        <v>0</v>
      </c>
      <c r="X8" s="335">
        <f t="shared" si="0"/>
        <v>0</v>
      </c>
      <c r="Y8" s="369">
        <f t="shared" si="1"/>
        <v>0</v>
      </c>
      <c r="Z8" s="334"/>
      <c r="AA8" s="334"/>
      <c r="AB8" s="334"/>
      <c r="AC8" s="334"/>
      <c r="AD8" s="334">
        <f t="shared" si="2"/>
        <v>0</v>
      </c>
      <c r="AE8" s="334">
        <f t="shared" si="2"/>
        <v>0</v>
      </c>
      <c r="AF8" s="335">
        <f t="shared" si="2"/>
        <v>0</v>
      </c>
      <c r="AG8" s="369">
        <f t="shared" si="3"/>
        <v>0</v>
      </c>
    </row>
    <row r="9" spans="1:33" ht="27" x14ac:dyDescent="0.3">
      <c r="A9" s="343" t="s">
        <v>473</v>
      </c>
      <c r="B9" s="334">
        <v>14</v>
      </c>
      <c r="C9" s="334"/>
      <c r="D9" s="334"/>
      <c r="E9" s="335">
        <f>B9+C9+D9</f>
        <v>14</v>
      </c>
      <c r="F9" s="334"/>
      <c r="G9" s="334"/>
      <c r="H9" s="334"/>
      <c r="I9" s="355"/>
      <c r="J9" s="334">
        <f>B9+F9</f>
        <v>14</v>
      </c>
      <c r="K9" s="334"/>
      <c r="L9" s="334"/>
      <c r="M9" s="335">
        <f>J9+K9+L9</f>
        <v>14</v>
      </c>
      <c r="N9" s="334"/>
      <c r="O9" s="334"/>
      <c r="P9" s="335"/>
      <c r="Q9" s="334"/>
      <c r="R9" s="334"/>
      <c r="S9" s="334"/>
      <c r="T9" s="334"/>
      <c r="U9" s="334"/>
      <c r="V9" s="334">
        <f t="shared" si="0"/>
        <v>14</v>
      </c>
      <c r="W9" s="334">
        <f t="shared" si="0"/>
        <v>0</v>
      </c>
      <c r="X9" s="335">
        <f t="shared" si="0"/>
        <v>0</v>
      </c>
      <c r="Y9" s="369">
        <f t="shared" si="1"/>
        <v>14</v>
      </c>
      <c r="Z9" s="334"/>
      <c r="AA9" s="334"/>
      <c r="AB9" s="334"/>
      <c r="AC9" s="334"/>
      <c r="AD9" s="334">
        <f t="shared" si="2"/>
        <v>14</v>
      </c>
      <c r="AE9" s="334">
        <f t="shared" si="2"/>
        <v>0</v>
      </c>
      <c r="AF9" s="335">
        <f t="shared" si="2"/>
        <v>0</v>
      </c>
      <c r="AG9" s="369">
        <f t="shared" si="3"/>
        <v>14</v>
      </c>
    </row>
    <row r="10" spans="1:33" x14ac:dyDescent="0.3">
      <c r="A10" s="336"/>
      <c r="B10" s="333"/>
      <c r="C10" s="333"/>
      <c r="D10" s="333"/>
      <c r="E10" s="335"/>
      <c r="F10" s="333"/>
      <c r="G10" s="333"/>
      <c r="H10" s="333"/>
      <c r="I10" s="355"/>
      <c r="J10" s="334"/>
      <c r="K10" s="334"/>
      <c r="L10" s="334"/>
      <c r="M10" s="335"/>
      <c r="N10" s="333"/>
      <c r="O10" s="333"/>
      <c r="P10" s="338"/>
      <c r="Q10" s="334"/>
      <c r="R10" s="334"/>
      <c r="S10" s="334"/>
      <c r="T10" s="334"/>
      <c r="U10" s="334"/>
      <c r="V10" s="334">
        <f t="shared" si="0"/>
        <v>0</v>
      </c>
      <c r="W10" s="334">
        <f t="shared" si="0"/>
        <v>0</v>
      </c>
      <c r="X10" s="335">
        <f t="shared" si="0"/>
        <v>0</v>
      </c>
      <c r="Y10" s="369">
        <f t="shared" si="1"/>
        <v>0</v>
      </c>
      <c r="Z10" s="334"/>
      <c r="AA10" s="334"/>
      <c r="AB10" s="334"/>
      <c r="AC10" s="334"/>
      <c r="AD10" s="334">
        <f t="shared" si="2"/>
        <v>0</v>
      </c>
      <c r="AE10" s="334">
        <f t="shared" si="2"/>
        <v>0</v>
      </c>
      <c r="AF10" s="335">
        <f t="shared" si="2"/>
        <v>0</v>
      </c>
      <c r="AG10" s="369">
        <f t="shared" si="3"/>
        <v>0</v>
      </c>
    </row>
    <row r="11" spans="1:33" ht="27" x14ac:dyDescent="0.3">
      <c r="A11" s="343" t="s">
        <v>246</v>
      </c>
      <c r="B11" s="334">
        <v>6</v>
      </c>
      <c r="C11" s="334"/>
      <c r="D11" s="334"/>
      <c r="E11" s="335">
        <f>B11+C11+D11</f>
        <v>6</v>
      </c>
      <c r="F11" s="334"/>
      <c r="G11" s="334"/>
      <c r="H11" s="334"/>
      <c r="I11" s="355"/>
      <c r="J11" s="334">
        <f>B11+F11</f>
        <v>6</v>
      </c>
      <c r="K11" s="334">
        <f>C11+G11</f>
        <v>0</v>
      </c>
      <c r="L11" s="334"/>
      <c r="M11" s="335">
        <f>J11+K11+L11</f>
        <v>6</v>
      </c>
      <c r="N11" s="334"/>
      <c r="O11" s="334"/>
      <c r="P11" s="335"/>
      <c r="Q11" s="334"/>
      <c r="R11" s="334"/>
      <c r="S11" s="334"/>
      <c r="T11" s="334"/>
      <c r="U11" s="334"/>
      <c r="V11" s="334">
        <f t="shared" si="0"/>
        <v>6</v>
      </c>
      <c r="W11" s="334">
        <f t="shared" si="0"/>
        <v>0</v>
      </c>
      <c r="X11" s="335">
        <f t="shared" si="0"/>
        <v>0</v>
      </c>
      <c r="Y11" s="369">
        <f t="shared" si="1"/>
        <v>6</v>
      </c>
      <c r="Z11" s="334"/>
      <c r="AA11" s="334"/>
      <c r="AB11" s="334"/>
      <c r="AC11" s="334"/>
      <c r="AD11" s="334">
        <f t="shared" si="2"/>
        <v>6</v>
      </c>
      <c r="AE11" s="334">
        <f t="shared" si="2"/>
        <v>0</v>
      </c>
      <c r="AF11" s="335">
        <f t="shared" si="2"/>
        <v>0</v>
      </c>
      <c r="AG11" s="369">
        <f t="shared" si="3"/>
        <v>6</v>
      </c>
    </row>
    <row r="12" spans="1:33" x14ac:dyDescent="0.3">
      <c r="A12" s="336"/>
      <c r="B12" s="333"/>
      <c r="C12" s="333"/>
      <c r="D12" s="333"/>
      <c r="E12" s="335"/>
      <c r="F12" s="333"/>
      <c r="G12" s="333"/>
      <c r="H12" s="333"/>
      <c r="I12" s="355"/>
      <c r="J12" s="334"/>
      <c r="K12" s="334"/>
      <c r="L12" s="334"/>
      <c r="M12" s="335"/>
      <c r="N12" s="333"/>
      <c r="O12" s="333"/>
      <c r="P12" s="338"/>
      <c r="Q12" s="334"/>
      <c r="R12" s="334"/>
      <c r="S12" s="334"/>
      <c r="T12" s="334"/>
      <c r="U12" s="334"/>
      <c r="V12" s="334">
        <f t="shared" si="0"/>
        <v>0</v>
      </c>
      <c r="W12" s="334">
        <f t="shared" si="0"/>
        <v>0</v>
      </c>
      <c r="X12" s="335">
        <f t="shared" si="0"/>
        <v>0</v>
      </c>
      <c r="Y12" s="369">
        <f t="shared" si="1"/>
        <v>0</v>
      </c>
      <c r="Z12" s="334"/>
      <c r="AA12" s="334"/>
      <c r="AB12" s="334"/>
      <c r="AC12" s="334"/>
      <c r="AD12" s="334">
        <f t="shared" si="2"/>
        <v>0</v>
      </c>
      <c r="AE12" s="334">
        <f t="shared" si="2"/>
        <v>0</v>
      </c>
      <c r="AF12" s="335">
        <f t="shared" si="2"/>
        <v>0</v>
      </c>
      <c r="AG12" s="369">
        <f t="shared" si="3"/>
        <v>0</v>
      </c>
    </row>
    <row r="13" spans="1:33" ht="27" x14ac:dyDescent="0.3">
      <c r="A13" s="343" t="s">
        <v>247</v>
      </c>
      <c r="B13" s="334"/>
      <c r="C13" s="334">
        <v>2.75</v>
      </c>
      <c r="D13" s="334"/>
      <c r="E13" s="335">
        <f>B13+C13+D13</f>
        <v>2.75</v>
      </c>
      <c r="F13" s="334"/>
      <c r="G13" s="334"/>
      <c r="H13" s="334"/>
      <c r="I13" s="355"/>
      <c r="J13" s="334"/>
      <c r="K13" s="334">
        <f>C13+G13</f>
        <v>2.75</v>
      </c>
      <c r="L13" s="334"/>
      <c r="M13" s="335">
        <f>J13+K13+L13</f>
        <v>2.75</v>
      </c>
      <c r="N13" s="334"/>
      <c r="O13" s="334"/>
      <c r="P13" s="335"/>
      <c r="Q13" s="334"/>
      <c r="R13" s="334"/>
      <c r="S13" s="334"/>
      <c r="T13" s="334"/>
      <c r="U13" s="334"/>
      <c r="V13" s="334">
        <f t="shared" si="0"/>
        <v>0</v>
      </c>
      <c r="W13" s="334">
        <f t="shared" si="0"/>
        <v>2.75</v>
      </c>
      <c r="X13" s="335">
        <f t="shared" si="0"/>
        <v>0</v>
      </c>
      <c r="Y13" s="369">
        <f t="shared" si="1"/>
        <v>2.75</v>
      </c>
      <c r="Z13" s="334"/>
      <c r="AA13" s="334"/>
      <c r="AB13" s="334"/>
      <c r="AC13" s="334"/>
      <c r="AD13" s="334">
        <f t="shared" si="2"/>
        <v>0</v>
      </c>
      <c r="AE13" s="334">
        <f t="shared" si="2"/>
        <v>2.75</v>
      </c>
      <c r="AF13" s="335">
        <f t="shared" si="2"/>
        <v>0</v>
      </c>
      <c r="AG13" s="369">
        <f t="shared" si="3"/>
        <v>2.75</v>
      </c>
    </row>
    <row r="14" spans="1:33" x14ac:dyDescent="0.3">
      <c r="A14" s="336"/>
      <c r="B14" s="333"/>
      <c r="C14" s="333"/>
      <c r="D14" s="333"/>
      <c r="E14" s="335"/>
      <c r="F14" s="333"/>
      <c r="G14" s="333"/>
      <c r="H14" s="333"/>
      <c r="I14" s="355"/>
      <c r="J14" s="334"/>
      <c r="K14" s="334"/>
      <c r="L14" s="334"/>
      <c r="M14" s="335"/>
      <c r="N14" s="333"/>
      <c r="O14" s="333"/>
      <c r="P14" s="338"/>
      <c r="Q14" s="334"/>
      <c r="R14" s="334"/>
      <c r="S14" s="334"/>
      <c r="T14" s="334"/>
      <c r="U14" s="334"/>
      <c r="V14" s="334"/>
      <c r="W14" s="334"/>
      <c r="X14" s="335"/>
      <c r="Y14" s="369"/>
      <c r="Z14" s="334"/>
      <c r="AA14" s="334"/>
      <c r="AB14" s="334"/>
      <c r="AC14" s="334"/>
      <c r="AD14" s="334"/>
      <c r="AE14" s="334"/>
      <c r="AF14" s="335"/>
      <c r="AG14" s="369"/>
    </row>
    <row r="15" spans="1:33" ht="27" x14ac:dyDescent="0.3">
      <c r="A15" s="343" t="s">
        <v>661</v>
      </c>
      <c r="B15" s="334"/>
      <c r="C15" s="334"/>
      <c r="D15" s="334"/>
      <c r="E15" s="335"/>
      <c r="F15" s="334"/>
      <c r="G15" s="334"/>
      <c r="H15" s="334"/>
      <c r="I15" s="355"/>
      <c r="J15" s="334"/>
      <c r="K15" s="334"/>
      <c r="L15" s="334"/>
      <c r="M15" s="335"/>
      <c r="N15" s="334"/>
      <c r="O15" s="334"/>
      <c r="P15" s="335"/>
      <c r="Q15" s="334"/>
      <c r="R15" s="334">
        <v>8.6</v>
      </c>
      <c r="S15" s="334">
        <v>1.4</v>
      </c>
      <c r="T15" s="334"/>
      <c r="U15" s="334">
        <f t="shared" ref="U15" si="4">R15+S15+T15</f>
        <v>10</v>
      </c>
      <c r="V15" s="334">
        <f>J15+N15+R15</f>
        <v>8.6</v>
      </c>
      <c r="W15" s="334">
        <f>K15+O15+S15</f>
        <v>1.4</v>
      </c>
      <c r="X15" s="335">
        <f>L15+P15+T15</f>
        <v>0</v>
      </c>
      <c r="Y15" s="369">
        <f t="shared" si="1"/>
        <v>10</v>
      </c>
      <c r="Z15" s="334"/>
      <c r="AA15" s="334"/>
      <c r="AB15" s="334"/>
      <c r="AC15" s="334">
        <f t="shared" ref="AC15" si="5">Z15+AA15+AB15</f>
        <v>0</v>
      </c>
      <c r="AD15" s="334">
        <f>V15+Z15</f>
        <v>8.6</v>
      </c>
      <c r="AE15" s="334">
        <f>W15+AA15</f>
        <v>1.4</v>
      </c>
      <c r="AF15" s="335">
        <f>T15+X15+AB15</f>
        <v>0</v>
      </c>
      <c r="AG15" s="369">
        <f t="shared" ref="AG15" si="6">AD15+AE15+AF15</f>
        <v>10</v>
      </c>
    </row>
    <row r="16" spans="1:33" x14ac:dyDescent="0.3">
      <c r="A16" s="336"/>
      <c r="B16" s="333"/>
      <c r="C16" s="333"/>
      <c r="D16" s="333"/>
      <c r="E16" s="335"/>
      <c r="F16" s="333"/>
      <c r="G16" s="333"/>
      <c r="H16" s="333"/>
      <c r="I16" s="355"/>
      <c r="J16" s="334"/>
      <c r="K16" s="334"/>
      <c r="L16" s="334"/>
      <c r="M16" s="335"/>
      <c r="N16" s="333"/>
      <c r="O16" s="333"/>
      <c r="P16" s="338"/>
      <c r="Q16" s="334"/>
      <c r="R16" s="334"/>
      <c r="S16" s="334"/>
      <c r="T16" s="334"/>
      <c r="U16" s="334"/>
      <c r="V16" s="334"/>
      <c r="W16" s="334"/>
      <c r="X16" s="335"/>
      <c r="Y16" s="369"/>
      <c r="Z16" s="334"/>
      <c r="AA16" s="334"/>
      <c r="AB16" s="334"/>
      <c r="AC16" s="334"/>
      <c r="AD16" s="334"/>
      <c r="AE16" s="334"/>
      <c r="AF16" s="335"/>
      <c r="AG16" s="369"/>
    </row>
    <row r="17" spans="1:33" x14ac:dyDescent="0.3">
      <c r="A17" s="336"/>
      <c r="B17" s="334"/>
      <c r="C17" s="334"/>
      <c r="D17" s="334"/>
      <c r="E17" s="335"/>
      <c r="F17" s="334"/>
      <c r="G17" s="334"/>
      <c r="H17" s="334"/>
      <c r="I17" s="355"/>
      <c r="J17" s="334"/>
      <c r="K17" s="334"/>
      <c r="L17" s="334"/>
      <c r="M17" s="335"/>
      <c r="N17" s="334"/>
      <c r="O17" s="334"/>
      <c r="P17" s="335"/>
      <c r="Q17" s="334"/>
      <c r="R17" s="334"/>
      <c r="S17" s="334"/>
      <c r="T17" s="334"/>
      <c r="U17" s="334"/>
      <c r="V17" s="334"/>
      <c r="W17" s="334"/>
      <c r="X17" s="335"/>
      <c r="Y17" s="369"/>
      <c r="Z17" s="334"/>
      <c r="AA17" s="334"/>
      <c r="AB17" s="334"/>
      <c r="AC17" s="334"/>
      <c r="AD17" s="334"/>
      <c r="AE17" s="334"/>
      <c r="AF17" s="335"/>
      <c r="AG17" s="369"/>
    </row>
    <row r="18" spans="1:33" x14ac:dyDescent="0.3">
      <c r="A18" s="336"/>
      <c r="B18" s="333"/>
      <c r="C18" s="333"/>
      <c r="D18" s="333"/>
      <c r="E18" s="335"/>
      <c r="F18" s="333"/>
      <c r="G18" s="333"/>
      <c r="H18" s="333"/>
      <c r="I18" s="355"/>
      <c r="J18" s="334"/>
      <c r="K18" s="334"/>
      <c r="L18" s="334"/>
      <c r="M18" s="335"/>
      <c r="N18" s="333"/>
      <c r="O18" s="333"/>
      <c r="P18" s="338"/>
      <c r="Q18" s="334"/>
      <c r="R18" s="334"/>
      <c r="S18" s="334"/>
      <c r="T18" s="334"/>
      <c r="U18" s="334"/>
      <c r="V18" s="334"/>
      <c r="W18" s="334"/>
      <c r="X18" s="335"/>
      <c r="Y18" s="369"/>
      <c r="Z18" s="334"/>
      <c r="AA18" s="334"/>
      <c r="AB18" s="334"/>
      <c r="AC18" s="334"/>
      <c r="AD18" s="334"/>
      <c r="AE18" s="334"/>
      <c r="AF18" s="335"/>
      <c r="AG18" s="369"/>
    </row>
    <row r="19" spans="1:33" ht="39.6" x14ac:dyDescent="0.3">
      <c r="A19" s="337" t="s">
        <v>474</v>
      </c>
      <c r="B19" s="334">
        <v>34</v>
      </c>
      <c r="C19" s="334">
        <v>2</v>
      </c>
      <c r="D19" s="334">
        <v>20</v>
      </c>
      <c r="E19" s="335">
        <f t="shared" ref="E19:E27" si="7">B19+C19+D19</f>
        <v>56</v>
      </c>
      <c r="F19" s="334"/>
      <c r="G19" s="334"/>
      <c r="H19" s="334"/>
      <c r="I19" s="355">
        <f t="shared" ref="I19:I25" si="8">F19+G19+H19</f>
        <v>0</v>
      </c>
      <c r="J19" s="334">
        <f>B19+F19</f>
        <v>34</v>
      </c>
      <c r="K19" s="334">
        <f>C19+G19</f>
        <v>2</v>
      </c>
      <c r="L19" s="334">
        <f>D19+H19</f>
        <v>20</v>
      </c>
      <c r="M19" s="334">
        <f t="shared" ref="M19:M27" si="9">J19+K19+L19</f>
        <v>56</v>
      </c>
      <c r="N19" s="334"/>
      <c r="O19" s="334"/>
      <c r="P19" s="334"/>
      <c r="Q19" s="334"/>
      <c r="R19" s="334"/>
      <c r="S19" s="334"/>
      <c r="T19" s="334"/>
      <c r="U19" s="334"/>
      <c r="V19" s="334">
        <f t="shared" ref="V19:X20" si="10">J19+N19</f>
        <v>34</v>
      </c>
      <c r="W19" s="334">
        <f t="shared" si="10"/>
        <v>2</v>
      </c>
      <c r="X19" s="334">
        <f t="shared" si="10"/>
        <v>20</v>
      </c>
      <c r="Y19" s="369">
        <f t="shared" ref="Y19:Y20" si="11">V19+W19+X19</f>
        <v>56</v>
      </c>
      <c r="Z19" s="334"/>
      <c r="AA19" s="334"/>
      <c r="AB19" s="334"/>
      <c r="AC19" s="334"/>
      <c r="AD19" s="334">
        <f t="shared" ref="AD19:AF20" si="12">R19+V19</f>
        <v>34</v>
      </c>
      <c r="AE19" s="334">
        <f t="shared" si="12"/>
        <v>2</v>
      </c>
      <c r="AF19" s="334">
        <f t="shared" si="12"/>
        <v>20</v>
      </c>
      <c r="AG19" s="369">
        <f t="shared" ref="AG19:AG27" si="13">AD19+AE19+AF19</f>
        <v>56</v>
      </c>
    </row>
    <row r="20" spans="1:33" x14ac:dyDescent="0.3">
      <c r="A20" s="337" t="s">
        <v>626</v>
      </c>
      <c r="B20" s="333">
        <v>1</v>
      </c>
      <c r="C20" s="333"/>
      <c r="D20" s="333"/>
      <c r="E20" s="335">
        <f t="shared" si="7"/>
        <v>1</v>
      </c>
      <c r="F20" s="333">
        <v>1</v>
      </c>
      <c r="G20" s="333"/>
      <c r="H20" s="333"/>
      <c r="I20" s="334">
        <f t="shared" si="8"/>
        <v>1</v>
      </c>
      <c r="J20" s="334">
        <f>B20+F20</f>
        <v>2</v>
      </c>
      <c r="K20" s="334"/>
      <c r="L20" s="334"/>
      <c r="M20" s="335">
        <f t="shared" si="9"/>
        <v>2</v>
      </c>
      <c r="N20" s="335"/>
      <c r="O20" s="335"/>
      <c r="P20" s="335"/>
      <c r="Q20" s="335"/>
      <c r="R20" s="335"/>
      <c r="S20" s="335"/>
      <c r="T20" s="335"/>
      <c r="U20" s="334"/>
      <c r="V20" s="334">
        <f t="shared" si="10"/>
        <v>2</v>
      </c>
      <c r="W20" s="334">
        <f t="shared" si="10"/>
        <v>0</v>
      </c>
      <c r="X20" s="334">
        <f t="shared" si="10"/>
        <v>0</v>
      </c>
      <c r="Y20" s="369">
        <f t="shared" si="11"/>
        <v>2</v>
      </c>
      <c r="Z20" s="335"/>
      <c r="AA20" s="335"/>
      <c r="AB20" s="335"/>
      <c r="AC20" s="334"/>
      <c r="AD20" s="334">
        <f t="shared" si="12"/>
        <v>2</v>
      </c>
      <c r="AE20" s="334">
        <f t="shared" si="12"/>
        <v>0</v>
      </c>
      <c r="AF20" s="334">
        <f t="shared" si="12"/>
        <v>0</v>
      </c>
      <c r="AG20" s="369">
        <f t="shared" si="13"/>
        <v>2</v>
      </c>
    </row>
    <row r="21" spans="1:33" x14ac:dyDescent="0.3">
      <c r="A21" s="336" t="s">
        <v>475</v>
      </c>
      <c r="B21" s="334">
        <f>B22+B23+B24+B25+B26</f>
        <v>12.98</v>
      </c>
      <c r="C21" s="334">
        <f t="shared" ref="C21:X21" si="14">C22+C23+C24+C25+C26</f>
        <v>1.27</v>
      </c>
      <c r="D21" s="334">
        <f t="shared" si="14"/>
        <v>0</v>
      </c>
      <c r="E21" s="334">
        <f t="shared" si="14"/>
        <v>14.25</v>
      </c>
      <c r="F21" s="334">
        <v>-1</v>
      </c>
      <c r="G21" s="334"/>
      <c r="H21" s="334">
        <f t="shared" si="14"/>
        <v>0</v>
      </c>
      <c r="I21" s="334">
        <f t="shared" si="14"/>
        <v>-1</v>
      </c>
      <c r="J21" s="334">
        <f t="shared" si="14"/>
        <v>11.98</v>
      </c>
      <c r="K21" s="334">
        <f t="shared" si="14"/>
        <v>1.27</v>
      </c>
      <c r="L21" s="334">
        <f t="shared" si="14"/>
        <v>0</v>
      </c>
      <c r="M21" s="334">
        <f t="shared" si="14"/>
        <v>13.25</v>
      </c>
      <c r="N21" s="334">
        <f t="shared" si="14"/>
        <v>2.5</v>
      </c>
      <c r="O21" s="334">
        <f t="shared" si="14"/>
        <v>0</v>
      </c>
      <c r="P21" s="334">
        <f t="shared" si="14"/>
        <v>0</v>
      </c>
      <c r="Q21" s="334">
        <f t="shared" si="14"/>
        <v>2.5</v>
      </c>
      <c r="R21" s="334">
        <f t="shared" si="14"/>
        <v>-8.73</v>
      </c>
      <c r="S21" s="334">
        <f t="shared" si="14"/>
        <v>-1.27</v>
      </c>
      <c r="T21" s="334">
        <f t="shared" si="14"/>
        <v>0</v>
      </c>
      <c r="U21" s="334">
        <f>R21+S21+T21</f>
        <v>-10</v>
      </c>
      <c r="V21" s="334">
        <f t="shared" si="14"/>
        <v>5.75</v>
      </c>
      <c r="W21" s="334">
        <f>K21+O21+S21</f>
        <v>0</v>
      </c>
      <c r="X21" s="334">
        <f t="shared" si="14"/>
        <v>0</v>
      </c>
      <c r="Y21" s="369">
        <f t="shared" si="1"/>
        <v>5.75</v>
      </c>
      <c r="Z21" s="334"/>
      <c r="AA21" s="334"/>
      <c r="AB21" s="334">
        <f t="shared" ref="AB21" si="15">AB22+AB23+AB24+AB25+AB26</f>
        <v>0</v>
      </c>
      <c r="AC21" s="334">
        <f>Z21+AA21+AB21</f>
        <v>0</v>
      </c>
      <c r="AD21" s="334">
        <f>AD22+AD23+AD24+AD25+AD26</f>
        <v>5.75</v>
      </c>
      <c r="AE21" s="334">
        <f>W21+AA21</f>
        <v>0</v>
      </c>
      <c r="AF21" s="334">
        <f t="shared" ref="AF21" si="16">AF22+AF23+AF24+AF25+AF26</f>
        <v>0</v>
      </c>
      <c r="AG21" s="369">
        <f t="shared" si="13"/>
        <v>5.75</v>
      </c>
    </row>
    <row r="22" spans="1:33" ht="27" x14ac:dyDescent="0.3">
      <c r="A22" s="343" t="s">
        <v>542</v>
      </c>
      <c r="B22" s="334">
        <v>1</v>
      </c>
      <c r="C22" s="334"/>
      <c r="D22" s="334"/>
      <c r="E22" s="335">
        <v>1</v>
      </c>
      <c r="F22" s="334"/>
      <c r="G22" s="334"/>
      <c r="H22" s="334"/>
      <c r="I22" s="334">
        <f t="shared" si="8"/>
        <v>0</v>
      </c>
      <c r="J22" s="334">
        <f t="shared" ref="J22:K27" si="17">B22+F22</f>
        <v>1</v>
      </c>
      <c r="K22" s="334">
        <f t="shared" si="17"/>
        <v>0</v>
      </c>
      <c r="L22" s="334"/>
      <c r="M22" s="335">
        <f t="shared" si="9"/>
        <v>1</v>
      </c>
      <c r="N22" s="334"/>
      <c r="O22" s="334"/>
      <c r="P22" s="335"/>
      <c r="Q22" s="334"/>
      <c r="R22" s="334"/>
      <c r="S22" s="334"/>
      <c r="T22" s="334"/>
      <c r="U22" s="334"/>
      <c r="V22" s="334">
        <f t="shared" si="0"/>
        <v>1</v>
      </c>
      <c r="W22" s="334">
        <f t="shared" si="0"/>
        <v>0</v>
      </c>
      <c r="X22" s="335">
        <f t="shared" si="0"/>
        <v>0</v>
      </c>
      <c r="Y22" s="369">
        <f t="shared" si="1"/>
        <v>1</v>
      </c>
      <c r="Z22" s="334"/>
      <c r="AA22" s="334"/>
      <c r="AB22" s="334"/>
      <c r="AC22" s="334"/>
      <c r="AD22" s="334">
        <f t="shared" ref="AD22:AF27" si="18">R22+V22</f>
        <v>1</v>
      </c>
      <c r="AE22" s="334">
        <f t="shared" si="18"/>
        <v>0</v>
      </c>
      <c r="AF22" s="335">
        <f t="shared" si="18"/>
        <v>0</v>
      </c>
      <c r="AG22" s="369">
        <f t="shared" si="13"/>
        <v>1</v>
      </c>
    </row>
    <row r="23" spans="1:33" x14ac:dyDescent="0.3">
      <c r="A23" s="336" t="s">
        <v>476</v>
      </c>
      <c r="B23" s="334">
        <v>2</v>
      </c>
      <c r="C23" s="334"/>
      <c r="D23" s="334"/>
      <c r="E23" s="335">
        <f t="shared" si="7"/>
        <v>2</v>
      </c>
      <c r="F23" s="334"/>
      <c r="G23" s="334"/>
      <c r="H23" s="334"/>
      <c r="I23" s="334"/>
      <c r="J23" s="334">
        <f t="shared" si="17"/>
        <v>2</v>
      </c>
      <c r="K23" s="334">
        <f t="shared" si="17"/>
        <v>0</v>
      </c>
      <c r="L23" s="334"/>
      <c r="M23" s="335">
        <f t="shared" si="9"/>
        <v>2</v>
      </c>
      <c r="N23" s="334"/>
      <c r="O23" s="334"/>
      <c r="P23" s="335"/>
      <c r="Q23" s="334"/>
      <c r="R23" s="334"/>
      <c r="S23" s="334"/>
      <c r="T23" s="334"/>
      <c r="U23" s="334"/>
      <c r="V23" s="334">
        <f t="shared" si="0"/>
        <v>2</v>
      </c>
      <c r="W23" s="334">
        <f t="shared" si="0"/>
        <v>0</v>
      </c>
      <c r="X23" s="335">
        <f t="shared" si="0"/>
        <v>0</v>
      </c>
      <c r="Y23" s="369">
        <f t="shared" si="1"/>
        <v>2</v>
      </c>
      <c r="Z23" s="334"/>
      <c r="AA23" s="334"/>
      <c r="AB23" s="334"/>
      <c r="AC23" s="334"/>
      <c r="AD23" s="334">
        <f t="shared" si="18"/>
        <v>2</v>
      </c>
      <c r="AE23" s="334">
        <f t="shared" si="18"/>
        <v>0</v>
      </c>
      <c r="AF23" s="335">
        <f t="shared" si="18"/>
        <v>0</v>
      </c>
      <c r="AG23" s="369">
        <f t="shared" si="13"/>
        <v>2</v>
      </c>
    </row>
    <row r="24" spans="1:33" x14ac:dyDescent="0.3">
      <c r="A24" s="336" t="s">
        <v>1</v>
      </c>
      <c r="B24" s="356">
        <v>6.23</v>
      </c>
      <c r="C24" s="356">
        <v>1.27</v>
      </c>
      <c r="D24" s="356"/>
      <c r="E24" s="335">
        <f t="shared" si="7"/>
        <v>7.5</v>
      </c>
      <c r="F24" s="356"/>
      <c r="G24" s="356"/>
      <c r="H24" s="356"/>
      <c r="I24" s="334"/>
      <c r="J24" s="334">
        <f t="shared" si="17"/>
        <v>6.23</v>
      </c>
      <c r="K24" s="334">
        <f t="shared" si="17"/>
        <v>1.27</v>
      </c>
      <c r="L24" s="334"/>
      <c r="M24" s="335">
        <f t="shared" si="9"/>
        <v>7.5</v>
      </c>
      <c r="N24" s="356">
        <v>2.5</v>
      </c>
      <c r="O24" s="356"/>
      <c r="P24" s="357"/>
      <c r="Q24" s="334">
        <f>N24+O24+P24</f>
        <v>2.5</v>
      </c>
      <c r="R24" s="334">
        <v>-8.73</v>
      </c>
      <c r="S24" s="334">
        <v>-1.27</v>
      </c>
      <c r="T24" s="334"/>
      <c r="U24" s="334">
        <f t="shared" ref="U24" si="19">R24+S24+T24</f>
        <v>-10</v>
      </c>
      <c r="V24" s="334">
        <f>J24+N24+R24</f>
        <v>0</v>
      </c>
      <c r="W24" s="334">
        <f>K24+O24+S24</f>
        <v>0</v>
      </c>
      <c r="X24" s="335">
        <f t="shared" si="0"/>
        <v>0</v>
      </c>
      <c r="Y24" s="369">
        <f t="shared" si="1"/>
        <v>0</v>
      </c>
      <c r="Z24" s="334"/>
      <c r="AA24" s="334"/>
      <c r="AB24" s="334"/>
      <c r="AC24" s="334">
        <f t="shared" ref="AC24" si="20">Z24+AA24+AB24</f>
        <v>0</v>
      </c>
      <c r="AD24" s="334">
        <f>V24+Z24</f>
        <v>0</v>
      </c>
      <c r="AE24" s="334">
        <f>W24+AA24</f>
        <v>0</v>
      </c>
      <c r="AF24" s="335">
        <f t="shared" si="18"/>
        <v>0</v>
      </c>
      <c r="AG24" s="369">
        <f t="shared" si="13"/>
        <v>0</v>
      </c>
    </row>
    <row r="25" spans="1:33" x14ac:dyDescent="0.3">
      <c r="A25" s="336" t="s">
        <v>478</v>
      </c>
      <c r="B25" s="334">
        <v>3.75</v>
      </c>
      <c r="C25" s="334"/>
      <c r="D25" s="334"/>
      <c r="E25" s="335">
        <f t="shared" si="7"/>
        <v>3.75</v>
      </c>
      <c r="F25" s="334">
        <v>-1</v>
      </c>
      <c r="G25" s="334"/>
      <c r="H25" s="334"/>
      <c r="I25" s="334">
        <f t="shared" si="8"/>
        <v>-1</v>
      </c>
      <c r="J25" s="334">
        <f t="shared" si="17"/>
        <v>2.75</v>
      </c>
      <c r="K25" s="334">
        <f t="shared" si="17"/>
        <v>0</v>
      </c>
      <c r="L25" s="334"/>
      <c r="M25" s="335">
        <f t="shared" si="9"/>
        <v>2.75</v>
      </c>
      <c r="N25" s="334"/>
      <c r="O25" s="334"/>
      <c r="P25" s="335"/>
      <c r="Q25" s="334"/>
      <c r="R25" s="334"/>
      <c r="S25" s="334"/>
      <c r="T25" s="334"/>
      <c r="U25" s="334"/>
      <c r="V25" s="334">
        <f t="shared" si="0"/>
        <v>2.75</v>
      </c>
      <c r="W25" s="334">
        <f t="shared" si="0"/>
        <v>0</v>
      </c>
      <c r="X25" s="335">
        <f t="shared" si="0"/>
        <v>0</v>
      </c>
      <c r="Y25" s="369">
        <f t="shared" si="1"/>
        <v>2.75</v>
      </c>
      <c r="Z25" s="334"/>
      <c r="AA25" s="334"/>
      <c r="AB25" s="334"/>
      <c r="AC25" s="334"/>
      <c r="AD25" s="334">
        <f t="shared" ref="AD25:AE27" si="21">R25+V25</f>
        <v>2.75</v>
      </c>
      <c r="AE25" s="334">
        <f t="shared" si="21"/>
        <v>0</v>
      </c>
      <c r="AF25" s="335">
        <f t="shared" si="18"/>
        <v>0</v>
      </c>
      <c r="AG25" s="369">
        <f t="shared" si="13"/>
        <v>2.75</v>
      </c>
    </row>
    <row r="26" spans="1:33" x14ac:dyDescent="0.3">
      <c r="A26" s="336"/>
      <c r="B26" s="333"/>
      <c r="C26" s="333"/>
      <c r="D26" s="333"/>
      <c r="E26" s="338"/>
      <c r="F26" s="333"/>
      <c r="G26" s="333"/>
      <c r="H26" s="333"/>
      <c r="I26" s="334"/>
      <c r="J26" s="334">
        <f t="shared" si="17"/>
        <v>0</v>
      </c>
      <c r="K26" s="334">
        <f t="shared" si="17"/>
        <v>0</v>
      </c>
      <c r="L26" s="332"/>
      <c r="M26" s="335">
        <f t="shared" si="9"/>
        <v>0</v>
      </c>
      <c r="N26" s="332"/>
      <c r="O26" s="332"/>
      <c r="P26" s="338"/>
      <c r="Q26" s="332"/>
      <c r="R26" s="332"/>
      <c r="S26" s="332"/>
      <c r="T26" s="332"/>
      <c r="U26" s="334"/>
      <c r="V26" s="334">
        <f t="shared" si="0"/>
        <v>0</v>
      </c>
      <c r="W26" s="334">
        <f t="shared" si="0"/>
        <v>0</v>
      </c>
      <c r="X26" s="335">
        <f t="shared" si="0"/>
        <v>0</v>
      </c>
      <c r="Y26" s="369">
        <f t="shared" si="1"/>
        <v>0</v>
      </c>
      <c r="Z26" s="332"/>
      <c r="AA26" s="332"/>
      <c r="AB26" s="332"/>
      <c r="AC26" s="334"/>
      <c r="AD26" s="334">
        <f t="shared" si="21"/>
        <v>0</v>
      </c>
      <c r="AE26" s="334">
        <f t="shared" si="21"/>
        <v>0</v>
      </c>
      <c r="AF26" s="335">
        <f t="shared" si="18"/>
        <v>0</v>
      </c>
      <c r="AG26" s="369">
        <f t="shared" si="13"/>
        <v>0</v>
      </c>
    </row>
    <row r="27" spans="1:33" ht="15" thickBot="1" x14ac:dyDescent="0.35">
      <c r="A27" s="361" t="s">
        <v>477</v>
      </c>
      <c r="B27" s="332">
        <v>30</v>
      </c>
      <c r="C27" s="332"/>
      <c r="D27" s="332"/>
      <c r="E27" s="358">
        <f t="shared" si="7"/>
        <v>30</v>
      </c>
      <c r="F27" s="332"/>
      <c r="G27" s="332"/>
      <c r="H27" s="332"/>
      <c r="I27" s="332"/>
      <c r="J27" s="332">
        <f t="shared" si="17"/>
        <v>30</v>
      </c>
      <c r="K27" s="332">
        <f t="shared" si="17"/>
        <v>0</v>
      </c>
      <c r="L27" s="332"/>
      <c r="M27" s="332">
        <f t="shared" si="9"/>
        <v>30</v>
      </c>
      <c r="N27" s="332"/>
      <c r="O27" s="332"/>
      <c r="P27" s="332"/>
      <c r="Q27" s="332">
        <f t="shared" ref="Q27" si="22">N27+O27+P27</f>
        <v>0</v>
      </c>
      <c r="R27" s="332"/>
      <c r="S27" s="332"/>
      <c r="T27" s="332"/>
      <c r="U27" s="332"/>
      <c r="V27" s="332">
        <f t="shared" si="0"/>
        <v>30</v>
      </c>
      <c r="W27" s="332">
        <f t="shared" si="0"/>
        <v>0</v>
      </c>
      <c r="X27" s="358">
        <f t="shared" si="0"/>
        <v>0</v>
      </c>
      <c r="Y27" s="370">
        <f t="shared" si="1"/>
        <v>30</v>
      </c>
      <c r="Z27" s="332"/>
      <c r="AA27" s="332"/>
      <c r="AB27" s="332"/>
      <c r="AC27" s="332"/>
      <c r="AD27" s="332">
        <f t="shared" si="21"/>
        <v>30</v>
      </c>
      <c r="AE27" s="332">
        <f t="shared" si="21"/>
        <v>0</v>
      </c>
      <c r="AF27" s="358">
        <f t="shared" si="18"/>
        <v>0</v>
      </c>
      <c r="AG27" s="370">
        <f t="shared" si="13"/>
        <v>30</v>
      </c>
    </row>
    <row r="28" spans="1:33" ht="15" thickBot="1" x14ac:dyDescent="0.35">
      <c r="A28" s="362" t="s">
        <v>249</v>
      </c>
      <c r="B28" s="339">
        <f>B5+B183+B7+B9+B11+B13+B15+B17+B19+B21+B20+B27</f>
        <v>189.23</v>
      </c>
      <c r="C28" s="339">
        <f t="shared" ref="C28:AB28" si="23">C5+C183+C7+C9+C11+C13+C15+C17+C19+C21+C20+C27</f>
        <v>6.02</v>
      </c>
      <c r="D28" s="339">
        <f t="shared" si="23"/>
        <v>20</v>
      </c>
      <c r="E28" s="339">
        <f>E5+E183+E7+E9+E11+E13+E15+E17+E19+E21+E20+E27</f>
        <v>215.25</v>
      </c>
      <c r="F28" s="339">
        <f t="shared" si="23"/>
        <v>0</v>
      </c>
      <c r="G28" s="339">
        <f t="shared" si="23"/>
        <v>0</v>
      </c>
      <c r="H28" s="339">
        <f t="shared" si="23"/>
        <v>0</v>
      </c>
      <c r="I28" s="339">
        <f t="shared" si="23"/>
        <v>0</v>
      </c>
      <c r="J28" s="339">
        <f>J5+J183+J7+J9+J11+J13+J15+J17+J19+J21+J20+J27</f>
        <v>189.23</v>
      </c>
      <c r="K28" s="339">
        <f t="shared" si="23"/>
        <v>6.02</v>
      </c>
      <c r="L28" s="339">
        <f t="shared" si="23"/>
        <v>20</v>
      </c>
      <c r="M28" s="339">
        <f t="shared" si="23"/>
        <v>215.25</v>
      </c>
      <c r="N28" s="339">
        <f t="shared" si="23"/>
        <v>2.5</v>
      </c>
      <c r="O28" s="339">
        <f t="shared" si="23"/>
        <v>0</v>
      </c>
      <c r="P28" s="339">
        <f t="shared" si="23"/>
        <v>0</v>
      </c>
      <c r="Q28" s="339">
        <f>Q5+Q183+Q7+Q9+Q11+Q13+Q15+Q17+Q19+Q21+Q20+Q27</f>
        <v>2.5</v>
      </c>
      <c r="R28" s="339">
        <f t="shared" ref="R28:T28" si="24">R5+R183+R7+R9+R11+R13+R15+R17+R19+R21+R20+R27</f>
        <v>-0.13000000000000078</v>
      </c>
      <c r="S28" s="339">
        <f t="shared" si="24"/>
        <v>0.12999999999999989</v>
      </c>
      <c r="T28" s="339">
        <f t="shared" si="24"/>
        <v>0</v>
      </c>
      <c r="U28" s="377">
        <f>R28+S28+T28</f>
        <v>-8.8817841970012523E-16</v>
      </c>
      <c r="V28" s="378">
        <f>V5+V183+V7+V9+V11+V13+V15+V17+V19+V21+V20+V27</f>
        <v>191.6</v>
      </c>
      <c r="W28" s="339">
        <f t="shared" si="23"/>
        <v>6.15</v>
      </c>
      <c r="X28" s="339">
        <f t="shared" si="23"/>
        <v>20</v>
      </c>
      <c r="Y28" s="359">
        <f t="shared" si="23"/>
        <v>217.75</v>
      </c>
      <c r="Z28" s="339">
        <f t="shared" si="23"/>
        <v>2.5</v>
      </c>
      <c r="AA28" s="339">
        <f t="shared" si="23"/>
        <v>0</v>
      </c>
      <c r="AB28" s="339">
        <f t="shared" si="23"/>
        <v>0</v>
      </c>
      <c r="AC28" s="377">
        <f>Z28+AA28+AB28</f>
        <v>2.5</v>
      </c>
      <c r="AD28" s="378">
        <f>AD5+AD183+AD7+AD9+AD11+AD13+AD15+AD17+AD19+AD21+AD20+AD27</f>
        <v>194.1</v>
      </c>
      <c r="AE28" s="339">
        <f t="shared" ref="AE28:AG28" si="25">AE5+AE183+AE7+AE9+AE11+AE13+AE15+AE17+AE19+AE21+AE20+AE27</f>
        <v>6.15</v>
      </c>
      <c r="AF28" s="339">
        <f t="shared" si="25"/>
        <v>20</v>
      </c>
      <c r="AG28" s="359">
        <f t="shared" si="25"/>
        <v>220.25</v>
      </c>
    </row>
    <row r="29" spans="1:33" x14ac:dyDescent="0.3">
      <c r="A29" s="340"/>
      <c r="B29" s="338"/>
      <c r="C29" s="338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360"/>
    </row>
    <row r="30" spans="1:33" x14ac:dyDescent="0.3">
      <c r="A30" s="340"/>
      <c r="B30" s="338"/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  <c r="Y30" s="338"/>
    </row>
    <row r="31" spans="1:33" x14ac:dyDescent="0.3">
      <c r="A31" s="1067"/>
      <c r="B31" s="1068"/>
      <c r="C31" s="1068"/>
      <c r="D31" s="1068"/>
      <c r="E31" s="1068"/>
      <c r="F31" s="1068"/>
      <c r="G31" s="1068"/>
      <c r="H31" s="1068"/>
      <c r="I31" s="1068"/>
    </row>
    <row r="32" spans="1:33" x14ac:dyDescent="0.3">
      <c r="A32" s="1067"/>
      <c r="B32" s="1069"/>
      <c r="C32" s="1068"/>
      <c r="D32" s="1068"/>
      <c r="E32" s="1068"/>
      <c r="F32" s="1069"/>
      <c r="G32" s="1068"/>
      <c r="H32" s="1068"/>
      <c r="I32" s="1068"/>
    </row>
    <row r="33" spans="1:9" x14ac:dyDescent="0.3">
      <c r="A33" s="1067"/>
      <c r="B33" s="363"/>
      <c r="C33" s="364"/>
      <c r="D33" s="363"/>
      <c r="E33" s="363"/>
      <c r="F33" s="363"/>
      <c r="G33" s="364"/>
      <c r="H33" s="363"/>
      <c r="I33" s="363"/>
    </row>
    <row r="34" spans="1:9" x14ac:dyDescent="0.3">
      <c r="A34" s="340"/>
      <c r="B34" s="338"/>
      <c r="C34" s="338"/>
      <c r="D34" s="338"/>
      <c r="E34" s="338"/>
      <c r="F34" s="338"/>
      <c r="G34" s="338"/>
      <c r="H34" s="338"/>
      <c r="I34" s="338"/>
    </row>
    <row r="35" spans="1:9" x14ac:dyDescent="0.3">
      <c r="A35" s="1063"/>
      <c r="B35" s="338"/>
      <c r="C35" s="338"/>
      <c r="D35" s="338"/>
      <c r="E35" s="338"/>
      <c r="F35" s="338"/>
      <c r="G35" s="338"/>
      <c r="H35" s="338"/>
      <c r="I35" s="338"/>
    </row>
    <row r="36" spans="1:9" x14ac:dyDescent="0.3">
      <c r="A36" s="1063"/>
      <c r="B36" s="338"/>
      <c r="C36" s="338"/>
      <c r="D36" s="338"/>
      <c r="E36" s="338"/>
      <c r="F36" s="338"/>
      <c r="G36" s="338"/>
      <c r="H36" s="338"/>
      <c r="I36" s="338"/>
    </row>
    <row r="37" spans="1:9" x14ac:dyDescent="0.3">
      <c r="A37" s="365"/>
      <c r="B37" s="338"/>
      <c r="C37" s="338"/>
      <c r="D37" s="338"/>
      <c r="E37" s="338"/>
      <c r="F37" s="338"/>
      <c r="G37" s="338"/>
      <c r="H37" s="338"/>
      <c r="I37" s="338"/>
    </row>
    <row r="38" spans="1:9" x14ac:dyDescent="0.3">
      <c r="A38" s="340"/>
      <c r="B38" s="338"/>
      <c r="C38" s="338"/>
      <c r="D38" s="338"/>
      <c r="E38" s="338"/>
      <c r="F38" s="338"/>
      <c r="G38" s="338"/>
      <c r="H38" s="338"/>
      <c r="I38" s="338"/>
    </row>
    <row r="39" spans="1:9" x14ac:dyDescent="0.3">
      <c r="A39" s="365"/>
      <c r="B39" s="338"/>
      <c r="C39" s="338"/>
      <c r="D39" s="338"/>
      <c r="E39" s="338"/>
      <c r="F39" s="338"/>
      <c r="G39" s="338"/>
      <c r="H39" s="338"/>
      <c r="I39" s="338"/>
    </row>
    <row r="40" spans="1:9" x14ac:dyDescent="0.3">
      <c r="A40" s="340"/>
      <c r="B40" s="338"/>
      <c r="C40" s="338"/>
      <c r="D40" s="338"/>
      <c r="E40" s="338"/>
      <c r="F40" s="338"/>
      <c r="G40" s="338"/>
      <c r="H40" s="338"/>
      <c r="I40" s="338"/>
    </row>
    <row r="41" spans="1:9" x14ac:dyDescent="0.3">
      <c r="A41" s="365"/>
      <c r="B41" s="338"/>
      <c r="C41" s="338"/>
      <c r="D41" s="338"/>
      <c r="E41" s="338"/>
      <c r="F41" s="338"/>
      <c r="G41" s="338"/>
      <c r="H41" s="338"/>
      <c r="I41" s="338"/>
    </row>
    <row r="42" spans="1:9" x14ac:dyDescent="0.3">
      <c r="A42" s="340"/>
      <c r="B42" s="338"/>
      <c r="C42" s="338"/>
      <c r="D42" s="338"/>
      <c r="E42" s="338"/>
      <c r="F42" s="338"/>
      <c r="G42" s="338"/>
      <c r="H42" s="338"/>
      <c r="I42" s="338"/>
    </row>
    <row r="43" spans="1:9" x14ac:dyDescent="0.3">
      <c r="A43" s="365"/>
      <c r="B43" s="338"/>
      <c r="C43" s="338"/>
      <c r="D43" s="338"/>
      <c r="E43" s="338"/>
      <c r="F43" s="338"/>
      <c r="G43" s="338"/>
      <c r="H43" s="338"/>
      <c r="I43" s="338"/>
    </row>
    <row r="44" spans="1:9" x14ac:dyDescent="0.3">
      <c r="A44" s="340"/>
      <c r="B44" s="338"/>
      <c r="C44" s="338"/>
      <c r="D44" s="338"/>
      <c r="E44" s="338"/>
      <c r="F44" s="338"/>
      <c r="G44" s="338"/>
      <c r="H44" s="338"/>
      <c r="I44" s="338"/>
    </row>
    <row r="45" spans="1:9" x14ac:dyDescent="0.3">
      <c r="A45" s="340"/>
      <c r="B45" s="338"/>
      <c r="C45" s="338"/>
      <c r="D45" s="338"/>
      <c r="E45" s="338"/>
      <c r="F45" s="338"/>
      <c r="G45" s="338"/>
      <c r="H45" s="338"/>
      <c r="I45" s="338"/>
    </row>
    <row r="46" spans="1:9" x14ac:dyDescent="0.3">
      <c r="A46" s="340"/>
      <c r="B46" s="338"/>
      <c r="C46" s="338"/>
      <c r="D46" s="338"/>
      <c r="E46" s="338"/>
      <c r="F46" s="338"/>
      <c r="G46" s="338"/>
      <c r="H46" s="338"/>
      <c r="I46" s="338"/>
    </row>
    <row r="47" spans="1:9" x14ac:dyDescent="0.3">
      <c r="A47" s="340"/>
      <c r="B47" s="338"/>
      <c r="C47" s="338"/>
      <c r="D47" s="338"/>
      <c r="E47" s="338"/>
      <c r="F47" s="338"/>
      <c r="G47" s="338"/>
      <c r="H47" s="338"/>
      <c r="I47" s="338"/>
    </row>
    <row r="48" spans="1:9" x14ac:dyDescent="0.3">
      <c r="A48" s="340"/>
      <c r="B48" s="338"/>
      <c r="C48" s="338"/>
      <c r="D48" s="338"/>
      <c r="E48" s="338"/>
      <c r="F48" s="338"/>
      <c r="G48" s="338"/>
      <c r="H48" s="338"/>
      <c r="I48" s="338"/>
    </row>
    <row r="49" spans="1:9" x14ac:dyDescent="0.3">
      <c r="A49" s="366"/>
      <c r="B49" s="338"/>
      <c r="C49" s="338"/>
      <c r="D49" s="338"/>
      <c r="E49" s="338"/>
      <c r="F49" s="338"/>
      <c r="G49" s="338"/>
      <c r="H49" s="338"/>
      <c r="I49" s="338"/>
    </row>
    <row r="50" spans="1:9" x14ac:dyDescent="0.3">
      <c r="A50" s="340"/>
      <c r="B50" s="338"/>
      <c r="C50" s="338"/>
      <c r="D50" s="338"/>
      <c r="E50" s="338"/>
      <c r="F50" s="338"/>
      <c r="G50" s="338"/>
      <c r="H50" s="338"/>
      <c r="I50" s="338"/>
    </row>
    <row r="51" spans="1:9" x14ac:dyDescent="0.3">
      <c r="A51" s="340"/>
      <c r="B51" s="338"/>
      <c r="C51" s="338"/>
      <c r="D51" s="338"/>
      <c r="E51" s="338"/>
      <c r="F51" s="338"/>
      <c r="G51" s="338"/>
      <c r="H51" s="338"/>
      <c r="I51" s="338"/>
    </row>
    <row r="52" spans="1:9" x14ac:dyDescent="0.3">
      <c r="A52" s="340"/>
      <c r="B52" s="338"/>
      <c r="C52" s="338"/>
      <c r="D52" s="338"/>
      <c r="E52" s="338"/>
      <c r="F52" s="338"/>
      <c r="G52" s="338"/>
      <c r="H52" s="338"/>
      <c r="I52" s="338"/>
    </row>
    <row r="53" spans="1:9" x14ac:dyDescent="0.3">
      <c r="A53" s="340"/>
      <c r="B53" s="338"/>
      <c r="C53" s="338"/>
      <c r="D53" s="338"/>
      <c r="E53" s="338"/>
      <c r="F53" s="338"/>
      <c r="G53" s="338"/>
      <c r="H53" s="338"/>
      <c r="I53" s="338"/>
    </row>
    <row r="54" spans="1:9" x14ac:dyDescent="0.3">
      <c r="A54" s="340"/>
      <c r="B54" s="338"/>
      <c r="C54" s="338"/>
      <c r="D54" s="338"/>
      <c r="E54" s="338"/>
      <c r="F54" s="338"/>
      <c r="G54" s="338"/>
      <c r="H54" s="338"/>
      <c r="I54" s="338"/>
    </row>
    <row r="55" spans="1:9" x14ac:dyDescent="0.3">
      <c r="A55" s="340"/>
      <c r="B55" s="338"/>
      <c r="C55" s="338"/>
      <c r="D55" s="338"/>
      <c r="E55" s="338"/>
      <c r="F55" s="338"/>
      <c r="G55" s="338"/>
      <c r="H55" s="338"/>
      <c r="I55" s="338"/>
    </row>
    <row r="56" spans="1:9" x14ac:dyDescent="0.3">
      <c r="A56" s="340"/>
      <c r="B56" s="338"/>
      <c r="C56" s="338"/>
      <c r="D56" s="338"/>
      <c r="E56" s="338"/>
      <c r="F56" s="338"/>
      <c r="G56" s="338"/>
      <c r="H56" s="338"/>
      <c r="I56" s="338"/>
    </row>
    <row r="57" spans="1:9" x14ac:dyDescent="0.3">
      <c r="A57" s="340"/>
      <c r="B57" s="338"/>
      <c r="C57" s="338"/>
      <c r="D57" s="338"/>
      <c r="E57" s="338"/>
      <c r="F57" s="338"/>
      <c r="G57" s="338"/>
      <c r="H57" s="338"/>
      <c r="I57" s="338"/>
    </row>
    <row r="58" spans="1:9" x14ac:dyDescent="0.3">
      <c r="A58" s="340"/>
      <c r="B58" s="338"/>
      <c r="C58" s="338"/>
      <c r="D58" s="338"/>
      <c r="E58" s="338"/>
      <c r="F58" s="338"/>
      <c r="G58" s="338"/>
      <c r="H58" s="338"/>
      <c r="I58" s="338"/>
    </row>
  </sheetData>
  <mergeCells count="23">
    <mergeCell ref="V2:Y2"/>
    <mergeCell ref="Z2:AC2"/>
    <mergeCell ref="B1:E1"/>
    <mergeCell ref="F1:I1"/>
    <mergeCell ref="J1:M1"/>
    <mergeCell ref="N1:Q1"/>
    <mergeCell ref="R1:U1"/>
    <mergeCell ref="A35:A36"/>
    <mergeCell ref="AD2:AG2"/>
    <mergeCell ref="A31:A33"/>
    <mergeCell ref="B31:E31"/>
    <mergeCell ref="F31:I31"/>
    <mergeCell ref="B32:E32"/>
    <mergeCell ref="F32:I32"/>
    <mergeCell ref="A1:A3"/>
    <mergeCell ref="V1:Y1"/>
    <mergeCell ref="Z1:AC1"/>
    <mergeCell ref="AD1:AG1"/>
    <mergeCell ref="B2:E2"/>
    <mergeCell ref="F2:I2"/>
    <mergeCell ref="J2:M2"/>
    <mergeCell ref="N2:Q2"/>
    <mergeCell ref="R2:U2"/>
  </mergeCells>
  <pageMargins left="0.7" right="0.7" top="0.75" bottom="0.75" header="0.3" footer="0.3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15</vt:i4>
      </vt:variant>
    </vt:vector>
  </HeadingPairs>
  <TitlesOfParts>
    <vt:vector size="41" baseType="lpstr">
      <vt:lpstr>1.1.sz.mell.</vt:lpstr>
      <vt:lpstr>1.2.sz.mell.</vt:lpstr>
      <vt:lpstr>1.3.sz.mell.</vt:lpstr>
      <vt:lpstr>1.4.sz.mell.</vt:lpstr>
      <vt:lpstr>2.sz.mell  </vt:lpstr>
      <vt:lpstr>8. sz. mell</vt:lpstr>
      <vt:lpstr>10. sz. mell</vt:lpstr>
      <vt:lpstr>11. sz. mell</vt:lpstr>
      <vt:lpstr>12.melléklet</vt:lpstr>
      <vt:lpstr>13.m.</vt:lpstr>
      <vt:lpstr>15.m.</vt:lpstr>
      <vt:lpstr>3</vt:lpstr>
      <vt:lpstr>4</vt:lpstr>
      <vt:lpstr>5</vt:lpstr>
      <vt:lpstr>6.</vt:lpstr>
      <vt:lpstr>7A</vt:lpstr>
      <vt:lpstr>7B</vt:lpstr>
      <vt:lpstr>7C</vt:lpstr>
      <vt:lpstr>8</vt:lpstr>
      <vt:lpstr>9</vt:lpstr>
      <vt:lpstr>10</vt:lpstr>
      <vt:lpstr>11.</vt:lpstr>
      <vt:lpstr>12</vt:lpstr>
      <vt:lpstr>13</vt:lpstr>
      <vt:lpstr>14A.m (2)</vt:lpstr>
      <vt:lpstr>14B.m (2)</vt:lpstr>
      <vt:lpstr>'7C'!_ftn1</vt:lpstr>
      <vt:lpstr>'7C'!_ftnref1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'10. sz. mell'!Nyomtatási_terület</vt:lpstr>
      <vt:lpstr>'12.melléklet'!Nyomtatási_terület</vt:lpstr>
      <vt:lpstr>'13'!Nyomtatási_terület</vt:lpstr>
      <vt:lpstr>'14A.m (2)'!Nyomtatási_terület</vt:lpstr>
      <vt:lpstr>'14B.m (2)'!Nyomtatási_terület</vt:lpstr>
      <vt:lpstr>'2.sz.mell  '!Nyomtatási_terület</vt:lpstr>
      <vt:lpstr>'3'!Nyomtatási_terület</vt:lpstr>
      <vt:lpstr>'8'!Nyomtatási_terület</vt:lpstr>
      <vt:lpstr>'8. sz. mell'!Nyomtatási_terület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petra</cp:lastModifiedBy>
  <cp:lastPrinted>2019-05-15T07:54:29Z</cp:lastPrinted>
  <dcterms:created xsi:type="dcterms:W3CDTF">2014-02-07T17:22:54Z</dcterms:created>
  <dcterms:modified xsi:type="dcterms:W3CDTF">2019-05-23T07:24:36Z</dcterms:modified>
</cp:coreProperties>
</file>