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920" activeTab="0"/>
  </bookViews>
  <sheets>
    <sheet name="1. Pénzesgyőr" sheetId="1" r:id="rId1"/>
    <sheet name="2.1 kötelező" sheetId="2" r:id="rId2"/>
    <sheet name="2.2 önként vállalt" sheetId="3" r:id="rId3"/>
    <sheet name="2.3 államigazgatási" sheetId="4" r:id="rId4"/>
    <sheet name="3. adosságot keletkeztető ügyel" sheetId="5" r:id="rId5"/>
    <sheet name="4. saját bevételek bemutatása" sheetId="6" r:id="rId6"/>
    <sheet name="5.beruhási kiadások bemutatása" sheetId="7" r:id="rId7"/>
    <sheet name="6. felújítások bemutatása" sheetId="8" r:id="rId8"/>
    <sheet name="7. EU-s támogatások" sheetId="9" r:id="rId9"/>
    <sheet name="9.kitekintő határozat" sheetId="10" r:id="rId10"/>
    <sheet name="10.likviditási terv" sheetId="11" r:id="rId11"/>
    <sheet name="11.adott támogatások bemutatása" sheetId="12" r:id="rId12"/>
    <sheet name="12. tartozásállomány" sheetId="13" r:id="rId13"/>
    <sheet name="13. állami támogatások" sheetId="14" r:id="rId14"/>
  </sheets>
  <definedNames/>
  <calcPr fullCalcOnLoad="1"/>
</workbook>
</file>

<file path=xl/sharedStrings.xml><?xml version="1.0" encoding="utf-8"?>
<sst xmlns="http://schemas.openxmlformats.org/spreadsheetml/2006/main" count="616" uniqueCount="296">
  <si>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</si>
  <si>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</si>
  <si>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</si>
  <si>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</si>
  <si>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</si>
  <si>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</si>
  <si>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</si>
  <si>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</si>
  <si>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</si>
  <si>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</si>
  <si>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</si>
  <si>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</si>
  <si>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</si>
  <si>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</si>
  <si>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</si>
  <si>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</si>
  <si>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</si>
  <si>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</si>
  <si>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</si>
  <si>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</si>
  <si>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</si>
  <si>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</si>
  <si>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</si>
  <si>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</si>
  <si>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</si>
  <si>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</si>
  <si>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</si>
  <si>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</si>
  <si>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</si>
  <si>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</si>
  <si>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</si>
  <si>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</si>
  <si>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</si>
  <si>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</si>
  <si>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</si>
  <si>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</si>
  <si>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</si>
  <si>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</si>
  <si>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</si>
  <si>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</si>
  <si>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</si>
  <si>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</si>
  <si>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</si>
  <si>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</si>
  <si>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</si>
  <si>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</si>
  <si>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</si>
  <si>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</si>
  <si>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</si>
  <si>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</si>
  <si>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</si>
  <si>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</si>
  <si>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</si>
  <si>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</si>
  <si>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</si>
  <si>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</si>
  <si>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</si>
  <si>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</si>
  <si>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</si>
  <si>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</si>
  <si>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</si>
  <si>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</si>
  <si>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</si>
  <si>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</si>
  <si>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2019.</t>
  </si>
  <si>
    <t>2020.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</si>
  <si>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</si>
  <si>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</si>
  <si>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</si>
  <si>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</si>
  <si>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</si>
  <si>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</si>
  <si>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</si>
  <si>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</si>
  <si>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</si>
  <si>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</si>
  <si>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</si>
  <si>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</si>
  <si>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</si>
  <si>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</si>
  <si>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</si>
  <si>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</si>
  <si>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</si>
  <si>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</si>
  <si>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</si>
  <si>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</si>
  <si>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</si>
  <si>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</si>
  <si>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</si>
  <si>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</si>
  <si>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</si>
  <si>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</si>
  <si>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</si>
  <si>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</si>
  <si>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</si>
  <si>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</si>
  <si>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</si>
  <si>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</si>
  <si>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</si>
  <si>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</si>
  <si>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</si>
  <si>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</si>
  <si>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</si>
  <si>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</si>
  <si>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</si>
  <si>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2019. év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</si>
  <si>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</si>
  <si>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</si>
  <si>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</si>
  <si>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</si>
  <si>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</si>
  <si>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</si>
  <si>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</si>
  <si>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</si>
  <si>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</si>
  <si>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</si>
  <si>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</si>
  <si>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</si>
  <si>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</si>
  <si>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</si>
  <si>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</si>
  <si>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</si>
  <si>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</si>
  <si>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</si>
  <si>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</si>
  <si>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</si>
  <si>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</si>
  <si>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</si>
  <si>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</si>
  <si>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</si>
  <si>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</si>
  <si>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</si>
  <si>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</si>
  <si>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</si>
  <si>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</si>
  <si>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</si>
  <si>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</si>
  <si>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</si>
  <si>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</si>
  <si>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</si>
  <si>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</si>
  <si>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</si>
  <si>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</si>
  <si>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</si>
  <si>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</si>
  <si>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</si>
  <si>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</si>
  <si>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</si>
  <si>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</si>
  <si>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</si>
  <si>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</si>
  <si>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</si>
  <si>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</si>
  <si>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</si>
  <si>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</si>
  <si>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</si>
  <si>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</si>
  <si>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</si>
  <si>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</si>
  <si>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</si>
  <si>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</si>
  <si>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</si>
  <si>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</si>
  <si>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</si>
  <si>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</si>
  <si>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</si>
  <si>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</si>
  <si>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</si>
  <si>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</si>
  <si>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</si>
  <si>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</si>
  <si>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</si>
  <si>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</si>
  <si>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</si>
  <si>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</si>
  <si>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</si>
  <si>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</si>
  <si>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</si>
  <si>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</si>
  <si>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</si>
  <si>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</si>
  <si>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</si>
  <si>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</si>
  <si>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</si>
  <si>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</si>
  <si>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</si>
  <si>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</si>
  <si>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</si>
  <si>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</si>
  <si>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</si>
  <si>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</si>
  <si>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</si>
  <si>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</si>
  <si>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Falugondnoki szolgálatatás</t>
  </si>
  <si>
    <t>Gyermekétkeztetés támogatása</t>
  </si>
  <si>
    <t>December havi bérkompenzáció</t>
  </si>
  <si>
    <t>Sor-
szám</t>
  </si>
  <si>
    <t>Támogatott szervezet neve</t>
  </si>
  <si>
    <t>Támogatás célja</t>
  </si>
  <si>
    <t>Támogatás összge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</si>
  <si>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</si>
  <si>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</si>
  <si>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</si>
  <si>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</si>
  <si>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</si>
  <si>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</si>
  <si>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</si>
  <si>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</si>
  <si>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</si>
  <si>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</si>
  <si>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</si>
  <si>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Bevételi jogcím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</si>
  <si>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</si>
  <si>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</si>
  <si>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</si>
  <si>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</si>
  <si>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</si>
  <si>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</si>
  <si>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</si>
  <si>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</si>
  <si>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</si>
  <si>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</si>
  <si>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</si>
  <si>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</si>
  <si>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</si>
  <si>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</si>
  <si>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</si>
  <si>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</si>
  <si>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</si>
  <si>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</si>
  <si>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</si>
  <si>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</si>
  <si>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</si>
  <si>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</si>
  <si>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</si>
  <si>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</si>
  <si>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</si>
  <si>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</si>
  <si>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</si>
  <si>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</si>
  <si>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</si>
  <si>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</si>
  <si>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</si>
  <si>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</si>
  <si>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</si>
  <si>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</si>
  <si>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</si>
  <si>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</si>
  <si>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</si>
  <si>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</si>
  <si>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2018.évi általános működés és ágazati feladatok támogatásának alakulása jogcímenként</t>
  </si>
  <si>
    <t>Működési tartalé</t>
  </si>
  <si>
    <t>Pénzmaradvány</t>
  </si>
  <si>
    <t>Pénzmaradvény</t>
  </si>
  <si>
    <t>Üzemeltetési anyagok</t>
  </si>
  <si>
    <t xml:space="preserve">PÉNZESGYŐR KÖZSÉGI ÖNKORMÁNYZAT BEVÉTELEINEK ÉS KIADÁSAINAK </t>
  </si>
  <si>
    <t>Pénzesgyőr Község Önkormányzata</t>
  </si>
  <si>
    <t>1. melléklet a …/2019.(…)önkormányzati rendelethez</t>
  </si>
  <si>
    <t>2.1. melléklet a …/2019.(…)önkormányzati rendelethez</t>
  </si>
  <si>
    <t>2.3. melléklet a …/2019.(…)önkormányzati rendelethez</t>
  </si>
  <si>
    <t>2.2. melléklet a …/2019.(…)önkormányzati rendelethez</t>
  </si>
  <si>
    <t>3. melléklet a …/2019.(…)önkormányzati rendelethez</t>
  </si>
  <si>
    <t>2021.</t>
  </si>
  <si>
    <t>4. melléklet a …/2019.(…)önkormányzati rendelethez</t>
  </si>
  <si>
    <t>Pénzesgyőr Község Önkormányzat saját bevételeinek részletezése az adósságot keletkeztető ügyletből származó tárgyévi fizetési kötelezettség megállapításához</t>
  </si>
  <si>
    <t>2019.évi előirányzat</t>
  </si>
  <si>
    <t>5. melléklet a …/2019.(…)önkormányzati rendelethez</t>
  </si>
  <si>
    <t>2018.12.31-ig felhasznált összeg</t>
  </si>
  <si>
    <t>2019. évi előirányzat</t>
  </si>
  <si>
    <t>2020. év utáni szükséglet</t>
  </si>
  <si>
    <t>6. melléklet a …/2019.(…)önkormányzati rendelethez</t>
  </si>
  <si>
    <t>7. melléklet a …/2019.(…)önkormányzati rendelethez</t>
  </si>
  <si>
    <t>2020.év</t>
  </si>
  <si>
    <t>2021. év</t>
  </si>
  <si>
    <t>9. melléklet a …/2019.(…)önkormányzati rendelethez</t>
  </si>
  <si>
    <t>2019.évi</t>
  </si>
  <si>
    <t>2021. évi</t>
  </si>
  <si>
    <t>10. melléklet a …/2019.(…)önkormányzati rendelethez</t>
  </si>
  <si>
    <t>Előirányzat felhasználási terv 2019. év</t>
  </si>
  <si>
    <t>11. melléklet a …/2019.(…)önkormányzati rendelethez</t>
  </si>
  <si>
    <t>12. melléklet a …/2019.(…)önkormányzati rendelethez</t>
  </si>
  <si>
    <t>13. melléklet a …/2019.(…)önkormányzati rendelethez</t>
  </si>
  <si>
    <t>2019. évi támogatás összesen")</t>
  </si>
  <si>
    <t>2019. évben céljelleggel juttatott támogatásokról")</t>
  </si>
  <si>
    <t>Pénzesgyőr Község Önkormányzat adósságot keletkeztető ügyletekből és kezességvállalásokból fennálló kötelezettségei</t>
  </si>
  <si>
    <t>2019. év I. számú
módosított előirányzat</t>
  </si>
  <si>
    <t>2019. évi
eredeti előirányzat</t>
  </si>
  <si>
    <t>2019. ÉVI I. ELŐIRÁNYZAT MÓDOSÍTÁS KÖLTSÉGVETÉSI MÉRLEGE</t>
  </si>
  <si>
    <t>2019. ÉVI II. ELŐIRÁNYZAT MÓDOSÍTÁS KÖLTSÉGVETÉSI MÉRLEGE</t>
  </si>
  <si>
    <t>G</t>
  </si>
  <si>
    <t>H</t>
  </si>
  <si>
    <t>2019. év II. számú
módosított előirányzat</t>
  </si>
  <si>
    <t>bruházások</t>
  </si>
  <si>
    <t>Felhasznált érték 2018. 12.31-ig</t>
  </si>
  <si>
    <t>2019. év utáni szükséglet</t>
  </si>
  <si>
    <t>felújítások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</si>
</sst>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_-* #,##0\ _F_t_-;\-* #,##0\ _F_t_-;_-* &quot;-&quot;??\ _F_t_-;_-@_-"/>
    <numFmt numFmtId="168" formatCode="0&quot;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Garamond"/>
      <family val="1"/>
    </font>
    <font>
      <sz val="8"/>
      <name val="Times New Roman"/>
      <family val="1"/>
    </font>
    <font>
      <sz val="8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sz val="7"/>
      <name val="Garamond"/>
      <family val="1"/>
    </font>
    <font>
      <b/>
      <sz val="11"/>
      <color indexed="8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 CE"/>
      <family val="0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name val="Times New Roman CE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/>
      <top style="hair"/>
      <bottom/>
    </border>
    <border>
      <left style="medium"/>
      <right style="thin"/>
      <top/>
      <bottom style="hair"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/>
      <right style="thin"/>
      <top style="hair"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Font="1" applyAlignment="1">
      <alignment/>
    </xf>
    <xf numFmtId="0" fontId="3" fillId="0" borderId="0" xfId="59" applyFont="1" applyAlignment="1">
      <alignment horizontal="center"/>
      <protection/>
    </xf>
    <xf numFmtId="0" fontId="5" fillId="0" borderId="0" xfId="0" applyFont="1" applyAlignment="1">
      <alignment/>
    </xf>
    <xf numFmtId="0" fontId="3" fillId="0" borderId="0" xfId="59" applyFont="1">
      <alignment/>
      <protection/>
    </xf>
    <xf numFmtId="0" fontId="5" fillId="0" borderId="0" xfId="0" applyFont="1" applyAlignment="1">
      <alignment horizontal="right"/>
    </xf>
    <xf numFmtId="0" fontId="3" fillId="33" borderId="10" xfId="59" applyFont="1" applyFill="1" applyBorder="1" applyAlignment="1">
      <alignment horizontal="center"/>
      <protection/>
    </xf>
    <xf numFmtId="3" fontId="7" fillId="33" borderId="10" xfId="59" applyNumberFormat="1" applyFont="1" applyFill="1" applyBorder="1" applyAlignment="1">
      <alignment horizontal="center"/>
      <protection/>
    </xf>
    <xf numFmtId="0" fontId="7" fillId="33" borderId="10" xfId="59" applyFont="1" applyFill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3" fontId="9" fillId="0" borderId="10" xfId="59" applyNumberFormat="1" applyFont="1" applyBorder="1" applyAlignment="1">
      <alignment/>
      <protection/>
    </xf>
    <xf numFmtId="3" fontId="5" fillId="0" borderId="10" xfId="59" applyNumberFormat="1" applyFont="1" applyBorder="1">
      <alignment/>
      <protection/>
    </xf>
    <xf numFmtId="3" fontId="8" fillId="0" borderId="10" xfId="59" applyNumberFormat="1" applyFont="1" applyBorder="1">
      <alignment/>
      <protection/>
    </xf>
    <xf numFmtId="3" fontId="5" fillId="0" borderId="10" xfId="59" applyNumberFormat="1" applyFont="1" applyBorder="1" applyAlignment="1">
      <alignment/>
      <protection/>
    </xf>
    <xf numFmtId="3" fontId="5" fillId="0" borderId="10" xfId="59" applyNumberFormat="1" applyFont="1" applyFill="1" applyBorder="1" applyAlignment="1">
      <alignment/>
      <protection/>
    </xf>
    <xf numFmtId="0" fontId="10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Fill="1" applyBorder="1" applyAlignment="1">
      <alignment vertical="center"/>
      <protection/>
    </xf>
    <xf numFmtId="3" fontId="9" fillId="0" borderId="10" xfId="59" applyNumberFormat="1" applyFont="1" applyBorder="1" applyAlignment="1">
      <alignment vertical="center"/>
      <protection/>
    </xf>
    <xf numFmtId="3" fontId="5" fillId="0" borderId="10" xfId="59" applyNumberFormat="1" applyFont="1" applyBorder="1" applyAlignment="1">
      <alignment horizontal="left"/>
      <protection/>
    </xf>
    <xf numFmtId="3" fontId="9" fillId="0" borderId="10" xfId="59" applyNumberFormat="1" applyFont="1" applyFill="1" applyBorder="1" applyAlignment="1">
      <alignment horizontal="left" vertical="center"/>
      <protection/>
    </xf>
    <xf numFmtId="3" fontId="9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Fill="1" applyBorder="1" applyAlignment="1">
      <alignment horizontal="left"/>
      <protection/>
    </xf>
    <xf numFmtId="3" fontId="9" fillId="0" borderId="10" xfId="59" applyNumberFormat="1" applyFont="1" applyBorder="1">
      <alignment/>
      <protection/>
    </xf>
    <xf numFmtId="3" fontId="9" fillId="0" borderId="10" xfId="59" applyNumberFormat="1" applyFont="1" applyFill="1" applyBorder="1" applyAlignment="1">
      <alignment horizontal="center"/>
      <protection/>
    </xf>
    <xf numFmtId="3" fontId="9" fillId="0" borderId="10" xfId="59" applyNumberFormat="1" applyFont="1" applyFill="1" applyBorder="1" applyAlignment="1">
      <alignment/>
      <protection/>
    </xf>
    <xf numFmtId="3" fontId="11" fillId="0" borderId="10" xfId="59" applyNumberFormat="1" applyFont="1" applyFill="1" applyBorder="1" applyAlignment="1">
      <alignment horizontal="left"/>
      <protection/>
    </xf>
    <xf numFmtId="3" fontId="5" fillId="0" borderId="10" xfId="59" applyNumberFormat="1" applyFont="1" applyFill="1" applyBorder="1" applyAlignment="1">
      <alignment horizontal="left"/>
      <protection/>
    </xf>
    <xf numFmtId="0" fontId="10" fillId="33" borderId="10" xfId="59" applyFont="1" applyFill="1" applyBorder="1" applyAlignment="1">
      <alignment horizontal="center" vertical="center"/>
      <protection/>
    </xf>
    <xf numFmtId="3" fontId="9" fillId="33" borderId="10" xfId="59" applyNumberFormat="1" applyFont="1" applyFill="1" applyBorder="1" applyAlignment="1">
      <alignment horizontal="center" vertical="center"/>
      <protection/>
    </xf>
    <xf numFmtId="3" fontId="9" fillId="33" borderId="10" xfId="59" applyNumberFormat="1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66" fontId="15" fillId="0" borderId="0" xfId="58" applyNumberFormat="1" applyFont="1" applyFill="1" applyBorder="1" applyAlignment="1" applyProtection="1">
      <alignment horizontal="centerContinuous" vertical="center"/>
      <protection/>
    </xf>
    <xf numFmtId="0" fontId="13" fillId="0" borderId="11" xfId="58" applyFont="1" applyFill="1" applyBorder="1" applyAlignment="1">
      <alignment horizontal="center" vertical="center"/>
      <protection/>
    </xf>
    <xf numFmtId="0" fontId="13" fillId="0" borderId="12" xfId="58" applyFont="1" applyFill="1" applyBorder="1" applyAlignment="1">
      <alignment horizontal="center" vertical="center"/>
      <protection/>
    </xf>
    <xf numFmtId="0" fontId="13" fillId="0" borderId="13" xfId="58" applyFont="1" applyFill="1" applyBorder="1" applyAlignment="1">
      <alignment horizontal="center" vertical="center"/>
      <protection/>
    </xf>
    <xf numFmtId="0" fontId="13" fillId="0" borderId="14" xfId="58" applyFont="1" applyFill="1" applyBorder="1" applyAlignment="1">
      <alignment horizontal="center" vertical="center"/>
      <protection/>
    </xf>
    <xf numFmtId="0" fontId="13" fillId="0" borderId="15" xfId="58" applyFont="1" applyFill="1" applyBorder="1" applyAlignment="1">
      <alignment horizontal="center" vertical="center"/>
      <protection/>
    </xf>
    <xf numFmtId="0" fontId="13" fillId="0" borderId="16" xfId="58" applyFont="1" applyFill="1" applyBorder="1" applyAlignment="1">
      <alignment horizontal="center" vertical="center"/>
      <protection/>
    </xf>
    <xf numFmtId="0" fontId="31" fillId="0" borderId="14" xfId="58" applyFont="1" applyFill="1" applyBorder="1">
      <alignment/>
      <protection/>
    </xf>
    <xf numFmtId="167" fontId="13" fillId="0" borderId="17" xfId="42" applyNumberFormat="1" applyFont="1" applyFill="1" applyBorder="1" applyAlignment="1">
      <alignment/>
    </xf>
    <xf numFmtId="167" fontId="13" fillId="0" borderId="18" xfId="42" applyNumberFormat="1" applyFont="1" applyFill="1" applyBorder="1" applyAlignment="1">
      <alignment/>
    </xf>
    <xf numFmtId="0" fontId="13" fillId="0" borderId="19" xfId="58" applyFont="1" applyFill="1" applyBorder="1" applyProtection="1">
      <alignment/>
      <protection locked="0"/>
    </xf>
    <xf numFmtId="167" fontId="13" fillId="0" borderId="19" xfId="42" applyNumberFormat="1" applyFont="1" applyFill="1" applyBorder="1" applyAlignment="1" applyProtection="1">
      <alignment/>
      <protection locked="0"/>
    </xf>
    <xf numFmtId="0" fontId="13" fillId="0" borderId="10" xfId="58" applyFont="1" applyFill="1" applyBorder="1" applyProtection="1">
      <alignment/>
      <protection locked="0"/>
    </xf>
    <xf numFmtId="167" fontId="13" fillId="0" borderId="10" xfId="42" applyNumberFormat="1" applyFont="1" applyFill="1" applyBorder="1" applyAlignment="1" applyProtection="1">
      <alignment/>
      <protection locked="0"/>
    </xf>
    <xf numFmtId="0" fontId="13" fillId="0" borderId="20" xfId="58" applyFont="1" applyFill="1" applyBorder="1" applyProtection="1">
      <alignment/>
      <protection locked="0"/>
    </xf>
    <xf numFmtId="167" fontId="13" fillId="0" borderId="20" xfId="42" applyNumberFormat="1" applyFont="1" applyFill="1" applyBorder="1" applyAlignment="1" applyProtection="1">
      <alignment/>
      <protection locked="0"/>
    </xf>
    <xf numFmtId="0" fontId="31" fillId="0" borderId="13" xfId="58" applyFont="1" applyFill="1" applyBorder="1" applyAlignment="1">
      <alignment horizontal="center" vertical="center"/>
      <protection/>
    </xf>
    <xf numFmtId="167" fontId="31" fillId="0" borderId="14" xfId="58" applyNumberFormat="1" applyFont="1" applyFill="1" applyBorder="1">
      <alignment/>
      <protection/>
    </xf>
    <xf numFmtId="167" fontId="31" fillId="0" borderId="15" xfId="58" applyNumberFormat="1" applyFont="1" applyFill="1" applyBorder="1">
      <alignment/>
      <protection/>
    </xf>
    <xf numFmtId="168" fontId="31" fillId="0" borderId="2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27" fillId="0" borderId="19" xfId="58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5" fillId="0" borderId="14" xfId="58" applyFont="1" applyFill="1" applyBorder="1" applyAlignment="1" applyProtection="1">
      <alignment horizontal="center" vertical="center" wrapText="1"/>
      <protection/>
    </xf>
    <xf numFmtId="166" fontId="15" fillId="0" borderId="0" xfId="58" applyNumberFormat="1" applyFont="1" applyFill="1" applyBorder="1" applyAlignment="1" applyProtection="1">
      <alignment horizontal="centerContinuous" vertical="center" wrapText="1"/>
      <protection/>
    </xf>
    <xf numFmtId="0" fontId="27" fillId="0" borderId="10" xfId="58" applyFont="1" applyFill="1" applyBorder="1" applyAlignment="1" applyProtection="1">
      <alignment horizontal="left" vertical="center" wrapText="1" indent="1"/>
      <protection/>
    </xf>
    <xf numFmtId="0" fontId="27" fillId="0" borderId="20" xfId="58" applyFont="1" applyFill="1" applyBorder="1" applyAlignment="1" applyProtection="1">
      <alignment horizontal="left" vertical="center" wrapText="1" indent="1"/>
      <protection/>
    </xf>
    <xf numFmtId="49" fontId="2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2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2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13" xfId="58" applyFont="1" applyFill="1" applyBorder="1" applyAlignment="1" applyProtection="1">
      <alignment horizontal="left" vertical="center" wrapText="1" indent="1"/>
      <protection/>
    </xf>
    <xf numFmtId="0" fontId="25" fillId="0" borderId="14" xfId="58" applyFont="1" applyFill="1" applyBorder="1" applyAlignment="1" applyProtection="1">
      <alignment horizontal="left" vertical="center" wrapText="1" indent="1"/>
      <protection/>
    </xf>
    <xf numFmtId="0" fontId="18" fillId="0" borderId="13" xfId="58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25" fillId="0" borderId="14" xfId="58" applyFont="1" applyFill="1" applyBorder="1" applyAlignment="1" applyProtection="1">
      <alignment vertical="center" wrapText="1"/>
      <protection/>
    </xf>
    <xf numFmtId="0" fontId="25" fillId="0" borderId="13" xfId="58" applyFont="1" applyFill="1" applyBorder="1" applyAlignment="1" applyProtection="1">
      <alignment horizontal="center" vertical="center" wrapText="1"/>
      <protection/>
    </xf>
    <xf numFmtId="0" fontId="25" fillId="0" borderId="14" xfId="58" applyFont="1" applyFill="1" applyBorder="1" applyAlignment="1" applyProtection="1">
      <alignment horizontal="center" vertical="center" wrapText="1"/>
      <protection/>
    </xf>
    <xf numFmtId="0" fontId="18" fillId="0" borderId="14" xfId="60" applyFont="1" applyFill="1" applyBorder="1" applyAlignment="1" applyProtection="1">
      <alignment horizontal="left" vertical="center" indent="1"/>
      <protection/>
    </xf>
    <xf numFmtId="0" fontId="18" fillId="0" borderId="21" xfId="60" applyFont="1" applyFill="1" applyBorder="1" applyAlignment="1" applyProtection="1">
      <alignment horizontal="center" vertical="center" wrapText="1"/>
      <protection/>
    </xf>
    <xf numFmtId="0" fontId="18" fillId="0" borderId="22" xfId="60" applyFont="1" applyFill="1" applyBorder="1" applyAlignment="1" applyProtection="1">
      <alignment horizontal="center" vertical="center"/>
      <protection/>
    </xf>
    <xf numFmtId="0" fontId="18" fillId="0" borderId="23" xfId="60" applyFont="1" applyFill="1" applyBorder="1" applyAlignment="1" applyProtection="1">
      <alignment horizontal="center" vertical="center"/>
      <protection/>
    </xf>
    <xf numFmtId="0" fontId="14" fillId="0" borderId="0" xfId="60" applyFill="1" applyProtection="1">
      <alignment/>
      <protection/>
    </xf>
    <xf numFmtId="0" fontId="27" fillId="0" borderId="13" xfId="60" applyFont="1" applyFill="1" applyBorder="1" applyAlignment="1" applyProtection="1">
      <alignment horizontal="left" vertical="center" indent="1"/>
      <protection/>
    </xf>
    <xf numFmtId="0" fontId="14" fillId="0" borderId="0" xfId="60" applyFill="1" applyAlignment="1" applyProtection="1">
      <alignment vertical="center"/>
      <protection/>
    </xf>
    <xf numFmtId="0" fontId="27" fillId="0" borderId="24" xfId="60" applyFont="1" applyFill="1" applyBorder="1" applyAlignment="1" applyProtection="1">
      <alignment horizontal="left" vertical="center" indent="1"/>
      <protection/>
    </xf>
    <xf numFmtId="166" fontId="27" fillId="0" borderId="25" xfId="60" applyNumberFormat="1" applyFont="1" applyFill="1" applyBorder="1" applyAlignment="1" applyProtection="1">
      <alignment vertical="center"/>
      <protection locked="0"/>
    </xf>
    <xf numFmtId="166" fontId="27" fillId="0" borderId="26" xfId="60" applyNumberFormat="1" applyFont="1" applyFill="1" applyBorder="1" applyAlignment="1" applyProtection="1">
      <alignment vertical="center"/>
      <protection/>
    </xf>
    <xf numFmtId="0" fontId="27" fillId="0" borderId="11" xfId="60" applyFont="1" applyFill="1" applyBorder="1" applyAlignment="1" applyProtection="1">
      <alignment horizontal="left" vertical="center" indent="1"/>
      <protection/>
    </xf>
    <xf numFmtId="166" fontId="27" fillId="0" borderId="10" xfId="60" applyNumberFormat="1" applyFont="1" applyFill="1" applyBorder="1" applyAlignment="1" applyProtection="1">
      <alignment vertical="center"/>
      <protection locked="0"/>
    </xf>
    <xf numFmtId="166" fontId="27" fillId="0" borderId="18" xfId="60" applyNumberFormat="1" applyFont="1" applyFill="1" applyBorder="1" applyAlignment="1" applyProtection="1">
      <alignment vertical="center"/>
      <protection/>
    </xf>
    <xf numFmtId="0" fontId="14" fillId="0" borderId="0" xfId="60" applyFill="1" applyAlignment="1" applyProtection="1">
      <alignment vertical="center"/>
      <protection locked="0"/>
    </xf>
    <xf numFmtId="166" fontId="27" fillId="0" borderId="19" xfId="60" applyNumberFormat="1" applyFont="1" applyFill="1" applyBorder="1" applyAlignment="1" applyProtection="1">
      <alignment vertical="center"/>
      <protection locked="0"/>
    </xf>
    <xf numFmtId="166" fontId="27" fillId="0" borderId="17" xfId="60" applyNumberFormat="1" applyFont="1" applyFill="1" applyBorder="1" applyAlignment="1" applyProtection="1">
      <alignment vertical="center"/>
      <protection/>
    </xf>
    <xf numFmtId="166" fontId="25" fillId="0" borderId="14" xfId="60" applyNumberFormat="1" applyFont="1" applyFill="1" applyBorder="1" applyAlignment="1" applyProtection="1">
      <alignment vertical="center"/>
      <protection/>
    </xf>
    <xf numFmtId="166" fontId="25" fillId="0" borderId="15" xfId="60" applyNumberFormat="1" applyFont="1" applyFill="1" applyBorder="1" applyAlignment="1" applyProtection="1">
      <alignment vertical="center"/>
      <protection/>
    </xf>
    <xf numFmtId="0" fontId="27" fillId="0" borderId="12" xfId="60" applyFont="1" applyFill="1" applyBorder="1" applyAlignment="1" applyProtection="1">
      <alignment horizontal="left" vertical="center" indent="1"/>
      <protection/>
    </xf>
    <xf numFmtId="0" fontId="25" fillId="0" borderId="13" xfId="60" applyFont="1" applyFill="1" applyBorder="1" applyAlignment="1" applyProtection="1">
      <alignment horizontal="left" vertical="center" indent="1"/>
      <protection/>
    </xf>
    <xf numFmtId="166" fontId="25" fillId="0" borderId="14" xfId="60" applyNumberFormat="1" applyFont="1" applyFill="1" applyBorder="1" applyProtection="1">
      <alignment/>
      <protection/>
    </xf>
    <xf numFmtId="166" fontId="25" fillId="0" borderId="15" xfId="60" applyNumberFormat="1" applyFont="1" applyFill="1" applyBorder="1" applyProtection="1">
      <alignment/>
      <protection/>
    </xf>
    <xf numFmtId="0" fontId="14" fillId="0" borderId="0" xfId="60" applyFill="1" applyProtection="1">
      <alignment/>
      <protection locked="0"/>
    </xf>
    <xf numFmtId="0" fontId="13" fillId="0" borderId="0" xfId="60" applyFont="1" applyFill="1" applyProtection="1">
      <alignment/>
      <protection/>
    </xf>
    <xf numFmtId="0" fontId="15" fillId="0" borderId="0" xfId="60" applyFont="1" applyFill="1" applyProtection="1">
      <alignment/>
      <protection locked="0"/>
    </xf>
    <xf numFmtId="0" fontId="17" fillId="0" borderId="0" xfId="60" applyFont="1" applyFill="1" applyProtection="1">
      <alignment/>
      <protection locked="0"/>
    </xf>
    <xf numFmtId="0" fontId="25" fillId="0" borderId="14" xfId="58" applyFont="1" applyFill="1" applyBorder="1" applyAlignment="1" applyProtection="1">
      <alignment horizontal="left" vertical="center" wrapText="1" indent="1"/>
      <protection/>
    </xf>
    <xf numFmtId="166" fontId="26" fillId="0" borderId="27" xfId="58" applyNumberFormat="1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 horizontal="right"/>
      <protection/>
    </xf>
    <xf numFmtId="0" fontId="18" fillId="0" borderId="28" xfId="58" applyFont="1" applyFill="1" applyBorder="1" applyAlignment="1" applyProtection="1">
      <alignment horizontal="center" vertical="center" wrapText="1"/>
      <protection/>
    </xf>
    <xf numFmtId="0" fontId="25" fillId="0" borderId="29" xfId="58" applyFont="1" applyFill="1" applyBorder="1" applyAlignment="1" applyProtection="1">
      <alignment horizontal="center" vertical="center" wrapText="1"/>
      <protection/>
    </xf>
    <xf numFmtId="0" fontId="25" fillId="0" borderId="30" xfId="58" applyFont="1" applyFill="1" applyBorder="1" applyAlignment="1" applyProtection="1">
      <alignment horizontal="center" vertical="center" wrapText="1"/>
      <protection/>
    </xf>
    <xf numFmtId="0" fontId="25" fillId="0" borderId="31" xfId="58" applyFont="1" applyFill="1" applyBorder="1" applyAlignment="1" applyProtection="1">
      <alignment horizontal="center" vertical="center" wrapText="1"/>
      <protection/>
    </xf>
    <xf numFmtId="0" fontId="27" fillId="0" borderId="13" xfId="58" applyFont="1" applyFill="1" applyBorder="1" applyAlignment="1" applyProtection="1">
      <alignment horizontal="center" vertical="center"/>
      <protection/>
    </xf>
    <xf numFmtId="0" fontId="27" fillId="0" borderId="29" xfId="58" applyFont="1" applyFill="1" applyBorder="1" applyAlignment="1" applyProtection="1">
      <alignment horizontal="center" vertical="center"/>
      <protection/>
    </xf>
    <xf numFmtId="0" fontId="27" fillId="0" borderId="11" xfId="58" applyFont="1" applyFill="1" applyBorder="1" applyAlignment="1" applyProtection="1">
      <alignment horizontal="center" vertical="center"/>
      <protection/>
    </xf>
    <xf numFmtId="0" fontId="27" fillId="0" borderId="16" xfId="58" applyFont="1" applyFill="1" applyBorder="1" applyAlignment="1" applyProtection="1">
      <alignment horizontal="center" vertical="center"/>
      <protection/>
    </xf>
    <xf numFmtId="167" fontId="25" fillId="0" borderId="15" xfId="42" applyNumberFormat="1" applyFont="1" applyFill="1" applyBorder="1" applyAlignment="1" applyProtection="1">
      <alignment/>
      <protection/>
    </xf>
    <xf numFmtId="0" fontId="27" fillId="0" borderId="10" xfId="60" applyFont="1" applyFill="1" applyBorder="1" applyAlignment="1" applyProtection="1">
      <alignment horizontal="left" vertical="center" indent="1"/>
      <protection/>
    </xf>
    <xf numFmtId="0" fontId="27" fillId="0" borderId="19" xfId="60" applyFont="1" applyFill="1" applyBorder="1" applyAlignment="1" applyProtection="1">
      <alignment horizontal="left" vertical="center" wrapText="1" indent="1"/>
      <protection/>
    </xf>
    <xf numFmtId="0" fontId="27" fillId="0" borderId="10" xfId="60" applyFont="1" applyFill="1" applyBorder="1" applyAlignment="1" applyProtection="1">
      <alignment horizontal="left" vertical="center" wrapText="1" indent="1"/>
      <protection/>
    </xf>
    <xf numFmtId="0" fontId="27" fillId="0" borderId="19" xfId="60" applyFont="1" applyFill="1" applyBorder="1" applyAlignment="1" applyProtection="1">
      <alignment horizontal="left" vertical="center" indent="1"/>
      <protection/>
    </xf>
    <xf numFmtId="0" fontId="18" fillId="0" borderId="14" xfId="60" applyFont="1" applyFill="1" applyBorder="1" applyAlignment="1" applyProtection="1">
      <alignment horizontal="left" indent="1"/>
      <protection/>
    </xf>
    <xf numFmtId="167" fontId="27" fillId="0" borderId="32" xfId="42" applyNumberFormat="1" applyFont="1" applyFill="1" applyBorder="1" applyAlignment="1" applyProtection="1">
      <alignment/>
      <protection locked="0"/>
    </xf>
    <xf numFmtId="167" fontId="27" fillId="0" borderId="33" xfId="42" applyNumberFormat="1" applyFont="1" applyFill="1" applyBorder="1" applyAlignment="1" applyProtection="1">
      <alignment/>
      <protection locked="0"/>
    </xf>
    <xf numFmtId="167" fontId="27" fillId="0" borderId="34" xfId="42" applyNumberFormat="1" applyFont="1" applyFill="1" applyBorder="1" applyAlignment="1" applyProtection="1">
      <alignment/>
      <protection locked="0"/>
    </xf>
    <xf numFmtId="0" fontId="17" fillId="0" borderId="35" xfId="58" applyFont="1" applyFill="1" applyBorder="1" applyAlignment="1" applyProtection="1">
      <alignment horizontal="center" vertical="center" wrapText="1"/>
      <protection/>
    </xf>
    <xf numFmtId="0" fontId="17" fillId="0" borderId="35" xfId="58" applyFont="1" applyFill="1" applyBorder="1" applyAlignment="1" applyProtection="1">
      <alignment vertical="center" wrapText="1"/>
      <protection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33" fillId="0" borderId="10" xfId="57" applyFont="1" applyBorder="1" applyAlignment="1">
      <alignment horizontal="justify" wrapText="1"/>
      <protection/>
    </xf>
    <xf numFmtId="0" fontId="33" fillId="0" borderId="10" xfId="57" applyFont="1" applyBorder="1" applyAlignment="1">
      <alignment wrapText="1"/>
      <protection/>
    </xf>
    <xf numFmtId="0" fontId="33" fillId="0" borderId="36" xfId="57" applyFont="1" applyBorder="1" applyAlignment="1">
      <alignment wrapText="1"/>
      <protection/>
    </xf>
    <xf numFmtId="166" fontId="25" fillId="0" borderId="14" xfId="58" applyNumberFormat="1" applyFont="1" applyFill="1" applyBorder="1" applyAlignment="1" applyProtection="1">
      <alignment horizontal="right" vertical="center" wrapText="1" indent="1"/>
      <protection/>
    </xf>
    <xf numFmtId="166" fontId="2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6" fontId="25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37" xfId="58" applyFont="1" applyFill="1" applyBorder="1" applyAlignment="1" applyProtection="1">
      <alignment horizontal="center" vertical="center" wrapText="1"/>
      <protection/>
    </xf>
    <xf numFmtId="0" fontId="25" fillId="0" borderId="21" xfId="58" applyFont="1" applyFill="1" applyBorder="1" applyAlignment="1" applyProtection="1">
      <alignment horizontal="center" vertical="center" wrapText="1"/>
      <protection/>
    </xf>
    <xf numFmtId="0" fontId="25" fillId="0" borderId="22" xfId="58" applyFont="1" applyFill="1" applyBorder="1" applyAlignment="1" applyProtection="1">
      <alignment horizontal="center" vertical="center" wrapText="1"/>
      <protection/>
    </xf>
    <xf numFmtId="0" fontId="25" fillId="0" borderId="28" xfId="58" applyFont="1" applyFill="1" applyBorder="1" applyAlignment="1" applyProtection="1">
      <alignment horizontal="center" vertical="center" wrapText="1"/>
      <protection/>
    </xf>
    <xf numFmtId="166" fontId="25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5" xfId="60" applyFont="1" applyFill="1" applyBorder="1" applyAlignment="1" applyProtection="1">
      <alignment horizontal="left" vertical="center" wrapText="1" indent="1"/>
      <protection/>
    </xf>
    <xf numFmtId="0" fontId="25" fillId="0" borderId="38" xfId="58" applyFont="1" applyFill="1" applyBorder="1" applyAlignment="1" applyProtection="1">
      <alignment horizontal="left" vertical="center" wrapText="1" indent="1"/>
      <protection/>
    </xf>
    <xf numFmtId="0" fontId="25" fillId="0" borderId="39" xfId="58" applyFont="1" applyFill="1" applyBorder="1" applyAlignment="1" applyProtection="1">
      <alignment horizontal="center" vertical="center" wrapText="1"/>
      <protection/>
    </xf>
    <xf numFmtId="0" fontId="25" fillId="0" borderId="40" xfId="58" applyFont="1" applyFill="1" applyBorder="1" applyAlignment="1" applyProtection="1">
      <alignment vertical="center" wrapText="1"/>
      <protection/>
    </xf>
    <xf numFmtId="166" fontId="25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35" xfId="58" applyFont="1" applyFill="1" applyBorder="1" applyAlignment="1" applyProtection="1">
      <alignment horizontal="right" vertical="center" wrapText="1" indent="1"/>
      <protection/>
    </xf>
    <xf numFmtId="166" fontId="27" fillId="0" borderId="35" xfId="58" applyNumberFormat="1" applyFont="1" applyFill="1" applyBorder="1" applyAlignment="1" applyProtection="1">
      <alignment horizontal="right" vertical="center" wrapText="1" indent="1"/>
      <protection/>
    </xf>
    <xf numFmtId="166" fontId="25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8" applyFont="1" applyFill="1" applyBorder="1" applyAlignment="1" applyProtection="1">
      <alignment horizontal="center" vertical="center"/>
      <protection/>
    </xf>
    <xf numFmtId="166" fontId="2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0" xfId="0" applyNumberFormat="1" applyFont="1" applyFill="1" applyAlignment="1" applyProtection="1">
      <alignment horizontal="right" wrapText="1"/>
      <protection/>
    </xf>
    <xf numFmtId="166" fontId="18" fillId="0" borderId="13" xfId="0" applyNumberFormat="1" applyFont="1" applyFill="1" applyBorder="1" applyAlignment="1" applyProtection="1">
      <alignment horizontal="center" vertical="center" wrapText="1"/>
      <protection/>
    </xf>
    <xf numFmtId="166" fontId="18" fillId="0" borderId="14" xfId="0" applyNumberFormat="1" applyFont="1" applyFill="1" applyBorder="1" applyAlignment="1" applyProtection="1">
      <alignment horizontal="center" vertical="center" wrapText="1"/>
      <protection/>
    </xf>
    <xf numFmtId="166" fontId="18" fillId="0" borderId="15" xfId="0" applyNumberFormat="1" applyFont="1" applyFill="1" applyBorder="1" applyAlignment="1" applyProtection="1">
      <alignment horizontal="center" vertical="center" wrapText="1"/>
      <protection/>
    </xf>
    <xf numFmtId="166" fontId="25" fillId="0" borderId="38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 applyProtection="1">
      <alignment horizontal="center" vertical="center" wrapText="1"/>
      <protection/>
    </xf>
    <xf numFmtId="166" fontId="25" fillId="0" borderId="43" xfId="0" applyNumberFormat="1" applyFont="1" applyFill="1" applyBorder="1" applyAlignment="1" applyProtection="1">
      <alignment horizontal="center" vertical="center" wrapText="1"/>
      <protection/>
    </xf>
    <xf numFmtId="166" fontId="27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18" xfId="0" applyNumberFormat="1" applyFont="1" applyFill="1" applyBorder="1" applyAlignment="1" applyProtection="1">
      <alignment vertical="center" wrapText="1"/>
      <protection/>
    </xf>
    <xf numFmtId="166" fontId="0" fillId="0" borderId="24" xfId="0" applyNumberFormat="1" applyFill="1" applyBorder="1" applyAlignment="1" applyProtection="1">
      <alignment horizontal="left" vertical="center" wrapText="1"/>
      <protection locked="0"/>
    </xf>
    <xf numFmtId="166" fontId="2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20" xfId="0" applyNumberFormat="1" applyFont="1" applyFill="1" applyBorder="1" applyAlignment="1" applyProtection="1">
      <alignment vertical="center" wrapText="1"/>
      <protection locked="0"/>
    </xf>
    <xf numFmtId="49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44" xfId="0" applyNumberFormat="1" applyFont="1" applyFill="1" applyBorder="1" applyAlignment="1" applyProtection="1">
      <alignment vertical="center" wrapText="1"/>
      <protection/>
    </xf>
    <xf numFmtId="166" fontId="18" fillId="0" borderId="13" xfId="0" applyNumberFormat="1" applyFont="1" applyFill="1" applyBorder="1" applyAlignment="1" applyProtection="1">
      <alignment horizontal="left" vertical="center" wrapText="1"/>
      <protection/>
    </xf>
    <xf numFmtId="166" fontId="25" fillId="0" borderId="14" xfId="0" applyNumberFormat="1" applyFont="1" applyFill="1" applyBorder="1" applyAlignment="1" applyProtection="1">
      <alignment vertical="center" wrapText="1"/>
      <protection/>
    </xf>
    <xf numFmtId="166" fontId="25" fillId="34" borderId="14" xfId="0" applyNumberFormat="1" applyFont="1" applyFill="1" applyBorder="1" applyAlignment="1" applyProtection="1">
      <alignment vertical="center" wrapText="1"/>
      <protection/>
    </xf>
    <xf numFmtId="166" fontId="25" fillId="0" borderId="15" xfId="0" applyNumberFormat="1" applyFont="1" applyFill="1" applyBorder="1" applyAlignment="1" applyProtection="1">
      <alignment vertical="center" wrapText="1"/>
      <protection/>
    </xf>
    <xf numFmtId="166" fontId="18" fillId="0" borderId="15" xfId="0" applyNumberFormat="1" applyFont="1" applyFill="1" applyBorder="1" applyAlignment="1" applyProtection="1">
      <alignment horizontal="center" wrapText="1"/>
      <protection/>
    </xf>
    <xf numFmtId="166" fontId="25" fillId="0" borderId="43" xfId="0" applyNumberFormat="1" applyFont="1" applyFill="1" applyBorder="1" applyAlignment="1" applyProtection="1">
      <alignment horizontal="center" vertical="center" wrapText="1"/>
      <protection/>
    </xf>
    <xf numFmtId="166" fontId="24" fillId="0" borderId="18" xfId="0" applyNumberFormat="1" applyFont="1" applyFill="1" applyBorder="1" applyAlignment="1" applyProtection="1">
      <alignment vertical="center" wrapText="1"/>
      <protection/>
    </xf>
    <xf numFmtId="166" fontId="2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6" fontId="24" fillId="0" borderId="10" xfId="0" applyNumberFormat="1" applyFont="1" applyFill="1" applyBorder="1" applyAlignment="1" applyProtection="1">
      <alignment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4" fillId="0" borderId="20" xfId="0" applyNumberFormat="1" applyFont="1" applyFill="1" applyBorder="1" applyAlignment="1" applyProtection="1">
      <alignment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44" xfId="0" applyNumberFormat="1" applyFont="1" applyFill="1" applyBorder="1" applyAlignment="1" applyProtection="1">
      <alignment vertical="center" wrapText="1"/>
      <protection/>
    </xf>
    <xf numFmtId="166" fontId="18" fillId="0" borderId="14" xfId="0" applyNumberFormat="1" applyFont="1" applyFill="1" applyBorder="1" applyAlignment="1" applyProtection="1">
      <alignment vertical="center" wrapText="1"/>
      <protection/>
    </xf>
    <xf numFmtId="166" fontId="18" fillId="34" borderId="14" xfId="0" applyNumberFormat="1" applyFont="1" applyFill="1" applyBorder="1" applyAlignment="1" applyProtection="1">
      <alignment vertical="center" wrapText="1"/>
      <protection/>
    </xf>
    <xf numFmtId="166" fontId="18" fillId="0" borderId="15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49" fontId="27" fillId="0" borderId="29" xfId="0" applyNumberFormat="1" applyFont="1" applyFill="1" applyBorder="1" applyAlignment="1" applyProtection="1">
      <alignment vertical="center"/>
      <protection/>
    </xf>
    <xf numFmtId="3" fontId="27" fillId="0" borderId="30" xfId="0" applyNumberFormat="1" applyFont="1" applyFill="1" applyBorder="1" applyAlignment="1" applyProtection="1">
      <alignment vertical="center"/>
      <protection locked="0"/>
    </xf>
    <xf numFmtId="3" fontId="27" fillId="0" borderId="31" xfId="0" applyNumberFormat="1" applyFont="1" applyFill="1" applyBorder="1" applyAlignment="1" applyProtection="1">
      <alignment vertical="center"/>
      <protection/>
    </xf>
    <xf numFmtId="49" fontId="32" fillId="0" borderId="11" xfId="0" applyNumberFormat="1" applyFont="1" applyFill="1" applyBorder="1" applyAlignment="1" applyProtection="1" quotePrefix="1">
      <alignment horizontal="left" vertical="center" indent="1"/>
      <protection/>
    </xf>
    <xf numFmtId="3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  <protection/>
    </xf>
    <xf numFmtId="49" fontId="27" fillId="0" borderId="11" xfId="0" applyNumberFormat="1" applyFont="1" applyFill="1" applyBorder="1" applyAlignment="1" applyProtection="1">
      <alignment vertical="center"/>
      <protection/>
    </xf>
    <xf numFmtId="3" fontId="27" fillId="0" borderId="10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49" fontId="27" fillId="0" borderId="16" xfId="0" applyNumberFormat="1" applyFont="1" applyFill="1" applyBorder="1" applyAlignment="1" applyProtection="1">
      <alignment vertical="center"/>
      <protection locked="0"/>
    </xf>
    <xf numFmtId="3" fontId="27" fillId="0" borderId="20" xfId="0" applyNumberFormat="1" applyFont="1" applyFill="1" applyBorder="1" applyAlignment="1" applyProtection="1">
      <alignment vertical="center"/>
      <protection locked="0"/>
    </xf>
    <xf numFmtId="49" fontId="18" fillId="0" borderId="13" xfId="0" applyNumberFormat="1" applyFont="1" applyFill="1" applyBorder="1" applyAlignment="1" applyProtection="1">
      <alignment vertical="center"/>
      <protection/>
    </xf>
    <xf numFmtId="3" fontId="27" fillId="0" borderId="14" xfId="0" applyNumberFormat="1" applyFont="1" applyFill="1" applyBorder="1" applyAlignment="1" applyProtection="1">
      <alignment vertical="center"/>
      <protection/>
    </xf>
    <xf numFmtId="3" fontId="27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7" fillId="0" borderId="11" xfId="0" applyNumberFormat="1" applyFont="1" applyFill="1" applyBorder="1" applyAlignment="1" applyProtection="1">
      <alignment horizontal="left" vertical="center"/>
      <protection/>
    </xf>
    <xf numFmtId="49" fontId="27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3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vertical="center" wrapText="1"/>
      <protection/>
    </xf>
    <xf numFmtId="166" fontId="27" fillId="0" borderId="19" xfId="0" applyNumberFormat="1" applyFont="1" applyFill="1" applyBorder="1" applyAlignment="1" applyProtection="1">
      <alignment vertical="center"/>
      <protection locked="0"/>
    </xf>
    <xf numFmtId="166" fontId="25" fillId="0" borderId="17" xfId="0" applyNumberFormat="1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166" fontId="27" fillId="0" borderId="10" xfId="0" applyNumberFormat="1" applyFont="1" applyFill="1" applyBorder="1" applyAlignment="1" applyProtection="1">
      <alignment vertical="center"/>
      <protection locked="0"/>
    </xf>
    <xf numFmtId="166" fontId="25" fillId="0" borderId="18" xfId="0" applyNumberFormat="1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166" fontId="27" fillId="0" borderId="20" xfId="0" applyNumberFormat="1" applyFont="1" applyFill="1" applyBorder="1" applyAlignment="1" applyProtection="1">
      <alignment vertical="center"/>
      <protection locked="0"/>
    </xf>
    <xf numFmtId="166" fontId="25" fillId="0" borderId="44" xfId="0" applyNumberFormat="1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vertical="center" wrapText="1"/>
      <protection/>
    </xf>
    <xf numFmtId="166" fontId="25" fillId="0" borderId="14" xfId="0" applyNumberFormat="1" applyFont="1" applyFill="1" applyBorder="1" applyAlignment="1" applyProtection="1">
      <alignment vertical="center"/>
      <protection/>
    </xf>
    <xf numFmtId="166" fontId="25" fillId="0" borderId="15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45" xfId="0" applyFill="1" applyBorder="1" applyAlignment="1" applyProtection="1">
      <alignment/>
      <protection/>
    </xf>
    <xf numFmtId="0" fontId="16" fillId="0" borderId="45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3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166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166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0" fontId="29" fillId="0" borderId="13" xfId="0" applyFont="1" applyFill="1" applyBorder="1" applyAlignment="1" applyProtection="1">
      <alignment vertical="center" wrapText="1"/>
      <protection/>
    </xf>
    <xf numFmtId="166" fontId="30" fillId="0" borderId="15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1" fillId="0" borderId="21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31" fillId="0" borderId="23" xfId="0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right" vertical="center" indent="1"/>
      <protection/>
    </xf>
    <xf numFmtId="0" fontId="27" fillId="0" borderId="30" xfId="0" applyFont="1" applyBorder="1" applyAlignment="1" applyProtection="1">
      <alignment horizontal="left" vertical="center" indent="1"/>
      <protection locked="0"/>
    </xf>
    <xf numFmtId="3" fontId="27" fillId="0" borderId="31" xfId="0" applyNumberFormat="1" applyFont="1" applyBorder="1" applyAlignment="1" applyProtection="1">
      <alignment horizontal="right" vertical="center" indent="1"/>
      <protection locked="0"/>
    </xf>
    <xf numFmtId="0" fontId="27" fillId="0" borderId="11" xfId="0" applyFont="1" applyBorder="1" applyAlignment="1" applyProtection="1">
      <alignment horizontal="right" vertical="center" indent="1"/>
      <protection/>
    </xf>
    <xf numFmtId="0" fontId="27" fillId="0" borderId="10" xfId="0" applyFont="1" applyBorder="1" applyAlignment="1" applyProtection="1">
      <alignment horizontal="left" vertical="center" indent="1"/>
      <protection locked="0"/>
    </xf>
    <xf numFmtId="3" fontId="27" fillId="0" borderId="18" xfId="0" applyNumberFormat="1" applyFont="1" applyBorder="1" applyAlignment="1" applyProtection="1">
      <alignment horizontal="right" vertical="center" indent="1"/>
      <protection locked="0"/>
    </xf>
    <xf numFmtId="3" fontId="27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7" fillId="0" borderId="16" xfId="0" applyFont="1" applyBorder="1" applyAlignment="1" applyProtection="1">
      <alignment horizontal="right" vertical="center" indent="1"/>
      <protection/>
    </xf>
    <xf numFmtId="0" fontId="27" fillId="0" borderId="20" xfId="0" applyFont="1" applyBorder="1" applyAlignment="1" applyProtection="1">
      <alignment horizontal="left" vertical="center" indent="1"/>
      <protection locked="0"/>
    </xf>
    <xf numFmtId="3" fontId="27" fillId="0" borderId="44" xfId="0" applyNumberFormat="1" applyFont="1" applyFill="1" applyBorder="1" applyAlignment="1" applyProtection="1">
      <alignment horizontal="right" vertical="center" indent="1"/>
      <protection locked="0"/>
    </xf>
    <xf numFmtId="166" fontId="13" fillId="35" borderId="51" xfId="0" applyNumberFormat="1" applyFont="1" applyFill="1" applyBorder="1" applyAlignment="1" applyProtection="1">
      <alignment horizontal="left" vertical="center" wrapText="1" indent="2"/>
      <protection/>
    </xf>
    <xf numFmtId="3" fontId="31" fillId="0" borderId="15" xfId="0" applyNumberFormat="1" applyFont="1" applyFill="1" applyBorder="1" applyAlignment="1" applyProtection="1">
      <alignment horizontal="right" vertical="center" indent="1"/>
      <protection/>
    </xf>
    <xf numFmtId="0" fontId="16" fillId="0" borderId="27" xfId="0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 wrapText="1" indent="1"/>
      <protection/>
    </xf>
    <xf numFmtId="0" fontId="4" fillId="0" borderId="19" xfId="0" applyFont="1" applyBorder="1" applyAlignment="1" applyProtection="1">
      <alignment horizontal="left" wrapText="1" indent="1"/>
      <protection/>
    </xf>
    <xf numFmtId="0" fontId="4" fillId="0" borderId="1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horizontal="left" vertical="center" wrapText="1" indent="1"/>
      <protection/>
    </xf>
    <xf numFmtId="166" fontId="29" fillId="0" borderId="14" xfId="0" applyNumberFormat="1" applyFont="1" applyBorder="1" applyAlignment="1" applyProtection="1" quotePrefix="1">
      <alignment horizontal="right" vertical="center" wrapText="1" indent="1"/>
      <protection locked="0"/>
    </xf>
    <xf numFmtId="0" fontId="30" fillId="0" borderId="38" xfId="0" applyFont="1" applyBorder="1" applyAlignment="1" applyProtection="1">
      <alignment horizontal="left" vertical="center" wrapText="1" indent="1"/>
      <protection/>
    </xf>
    <xf numFmtId="0" fontId="29" fillId="0" borderId="40" xfId="0" applyFont="1" applyBorder="1" applyAlignment="1" applyProtection="1">
      <alignment horizontal="left" vertical="center" wrapText="1" indent="1"/>
      <protection/>
    </xf>
    <xf numFmtId="166" fontId="29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5" xfId="60" applyFont="1" applyFill="1" applyBorder="1" applyAlignment="1" applyProtection="1">
      <alignment horizontal="left" vertical="center" indent="1"/>
      <protection/>
    </xf>
    <xf numFmtId="166" fontId="25" fillId="36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69" fillId="36" borderId="10" xfId="60" applyFont="1" applyFill="1" applyBorder="1" applyAlignment="1" applyProtection="1">
      <alignment horizontal="left" vertical="center" wrapText="1" indent="1"/>
      <protection/>
    </xf>
    <xf numFmtId="0" fontId="0" fillId="0" borderId="0" xfId="0" applyAlignment="1">
      <alignment/>
    </xf>
    <xf numFmtId="3" fontId="6" fillId="0" borderId="0" xfId="59" applyNumberFormat="1" applyFont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3" fontId="6" fillId="0" borderId="0" xfId="59" applyNumberFormat="1" applyFont="1" applyAlignment="1">
      <alignment horizontal="center"/>
      <protection/>
    </xf>
    <xf numFmtId="0" fontId="3" fillId="0" borderId="0" xfId="0" applyFont="1" applyAlignment="1">
      <alignment/>
    </xf>
    <xf numFmtId="3" fontId="9" fillId="33" borderId="10" xfId="59" applyNumberFormat="1" applyFont="1" applyFill="1" applyBorder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wrapText="1"/>
      <protection/>
    </xf>
    <xf numFmtId="0" fontId="8" fillId="33" borderId="10" xfId="0" applyFont="1" applyFill="1" applyBorder="1" applyAlignment="1">
      <alignment horizontal="center" wrapText="1"/>
    </xf>
    <xf numFmtId="3" fontId="3" fillId="0" borderId="0" xfId="59" applyNumberFormat="1" applyFont="1" applyAlignment="1">
      <alignment/>
      <protection/>
    </xf>
    <xf numFmtId="3" fontId="9" fillId="33" borderId="20" xfId="59" applyNumberFormat="1" applyFont="1" applyFill="1" applyBorder="1" applyAlignment="1">
      <alignment horizontal="center" vertical="center" wrapText="1"/>
      <protection/>
    </xf>
    <xf numFmtId="3" fontId="9" fillId="33" borderId="19" xfId="59" applyNumberFormat="1" applyFont="1" applyFill="1" applyBorder="1" applyAlignment="1">
      <alignment horizontal="center" vertical="center" wrapText="1"/>
      <protection/>
    </xf>
    <xf numFmtId="166" fontId="15" fillId="0" borderId="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Border="1" applyAlignment="1" applyProtection="1">
      <alignment horizontal="right"/>
      <protection/>
    </xf>
    <xf numFmtId="0" fontId="31" fillId="0" borderId="31" xfId="58" applyFont="1" applyFill="1" applyBorder="1" applyAlignment="1">
      <alignment horizontal="center" vertical="center" wrapText="1"/>
      <protection/>
    </xf>
    <xf numFmtId="0" fontId="31" fillId="0" borderId="44" xfId="58" applyFont="1" applyFill="1" applyBorder="1" applyAlignment="1">
      <alignment horizontal="center" vertical="center" wrapText="1"/>
      <protection/>
    </xf>
    <xf numFmtId="0" fontId="31" fillId="0" borderId="29" xfId="58" applyFont="1" applyFill="1" applyBorder="1" applyAlignment="1">
      <alignment horizontal="center" vertical="center" wrapText="1"/>
      <protection/>
    </xf>
    <xf numFmtId="0" fontId="31" fillId="0" borderId="16" xfId="58" applyFont="1" applyFill="1" applyBorder="1" applyAlignment="1">
      <alignment horizontal="center" vertical="center" wrapText="1"/>
      <protection/>
    </xf>
    <xf numFmtId="0" fontId="31" fillId="0" borderId="30" xfId="58" applyFont="1" applyFill="1" applyBorder="1" applyAlignment="1">
      <alignment horizontal="center" vertical="center" wrapText="1"/>
      <protection/>
    </xf>
    <xf numFmtId="0" fontId="31" fillId="0" borderId="20" xfId="58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 applyProtection="1">
      <alignment horizontal="right"/>
      <protection/>
    </xf>
    <xf numFmtId="0" fontId="27" fillId="0" borderId="35" xfId="58" applyFont="1" applyFill="1" applyBorder="1" applyAlignment="1">
      <alignment horizontal="justify" vertical="center" wrapText="1"/>
      <protection/>
    </xf>
    <xf numFmtId="0" fontId="18" fillId="0" borderId="13" xfId="58" applyFont="1" applyFill="1" applyBorder="1" applyAlignment="1" applyProtection="1">
      <alignment horizontal="left"/>
      <protection/>
    </xf>
    <xf numFmtId="0" fontId="18" fillId="0" borderId="14" xfId="58" applyFont="1" applyFill="1" applyBorder="1" applyAlignment="1" applyProtection="1">
      <alignment horizontal="left"/>
      <protection/>
    </xf>
    <xf numFmtId="166" fontId="17" fillId="0" borderId="0" xfId="0" applyNumberFormat="1" applyFont="1" applyFill="1" applyAlignment="1">
      <alignment horizontal="center" vertical="center" wrapText="1"/>
    </xf>
    <xf numFmtId="0" fontId="27" fillId="0" borderId="52" xfId="0" applyFont="1" applyFill="1" applyBorder="1" applyAlignment="1" applyProtection="1">
      <alignment horizontal="left" indent="1"/>
      <protection locked="0"/>
    </xf>
    <xf numFmtId="0" fontId="27" fillId="0" borderId="53" xfId="0" applyFont="1" applyFill="1" applyBorder="1" applyAlignment="1" applyProtection="1">
      <alignment horizontal="left" indent="1"/>
      <protection locked="0"/>
    </xf>
    <xf numFmtId="0" fontId="27" fillId="0" borderId="54" xfId="0" applyFont="1" applyFill="1" applyBorder="1" applyAlignment="1" applyProtection="1">
      <alignment horizontal="left" indent="1"/>
      <protection locked="0"/>
    </xf>
    <xf numFmtId="0" fontId="27" fillId="0" borderId="20" xfId="0" applyFont="1" applyFill="1" applyBorder="1" applyAlignment="1" applyProtection="1">
      <alignment horizontal="right" indent="1"/>
      <protection locked="0"/>
    </xf>
    <xf numFmtId="0" fontId="27" fillId="0" borderId="44" xfId="0" applyFont="1" applyFill="1" applyBorder="1" applyAlignment="1" applyProtection="1">
      <alignment horizontal="right" indent="1"/>
      <protection locked="0"/>
    </xf>
    <xf numFmtId="0" fontId="18" fillId="0" borderId="55" xfId="0" applyFont="1" applyFill="1" applyBorder="1" applyAlignment="1" applyProtection="1">
      <alignment horizontal="left" indent="1"/>
      <protection/>
    </xf>
    <xf numFmtId="0" fontId="18" fillId="0" borderId="56" xfId="0" applyFont="1" applyFill="1" applyBorder="1" applyAlignment="1" applyProtection="1">
      <alignment horizontal="left" indent="1"/>
      <protection/>
    </xf>
    <xf numFmtId="0" fontId="18" fillId="0" borderId="37" xfId="0" applyFont="1" applyFill="1" applyBorder="1" applyAlignment="1" applyProtection="1">
      <alignment horizontal="left" indent="1"/>
      <protection/>
    </xf>
    <xf numFmtId="0" fontId="25" fillId="0" borderId="14" xfId="0" applyFont="1" applyFill="1" applyBorder="1" applyAlignment="1" applyProtection="1">
      <alignment horizontal="right" indent="1"/>
      <protection/>
    </xf>
    <xf numFmtId="0" fontId="25" fillId="0" borderId="15" xfId="0" applyFont="1" applyFill="1" applyBorder="1" applyAlignment="1" applyProtection="1">
      <alignment horizontal="right" indent="1"/>
      <protection/>
    </xf>
    <xf numFmtId="0" fontId="18" fillId="0" borderId="57" xfId="0" applyFont="1" applyFill="1" applyBorder="1" applyAlignment="1" applyProtection="1">
      <alignment horizontal="center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18" fillId="0" borderId="58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7" fillId="0" borderId="59" xfId="0" applyFont="1" applyFill="1" applyBorder="1" applyAlignment="1" applyProtection="1">
      <alignment horizontal="left" indent="1"/>
      <protection locked="0"/>
    </xf>
    <xf numFmtId="0" fontId="27" fillId="0" borderId="60" xfId="0" applyFont="1" applyFill="1" applyBorder="1" applyAlignment="1" applyProtection="1">
      <alignment horizontal="left" indent="1"/>
      <protection locked="0"/>
    </xf>
    <xf numFmtId="0" fontId="27" fillId="0" borderId="61" xfId="0" applyFont="1" applyFill="1" applyBorder="1" applyAlignment="1" applyProtection="1">
      <alignment horizontal="left" indent="1"/>
      <protection locked="0"/>
    </xf>
    <xf numFmtId="0" fontId="27" fillId="0" borderId="30" xfId="0" applyFont="1" applyFill="1" applyBorder="1" applyAlignment="1" applyProtection="1">
      <alignment horizontal="right" indent="1"/>
      <protection locked="0"/>
    </xf>
    <xf numFmtId="0" fontId="27" fillId="0" borderId="31" xfId="0" applyFont="1" applyFill="1" applyBorder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166" fontId="26" fillId="0" borderId="27" xfId="58" applyNumberFormat="1" applyFont="1" applyFill="1" applyBorder="1" applyAlignment="1" applyProtection="1">
      <alignment horizontal="left"/>
      <protection/>
    </xf>
    <xf numFmtId="166" fontId="17" fillId="0" borderId="0" xfId="58" applyNumberFormat="1" applyFont="1" applyFill="1" applyBorder="1" applyAlignment="1" applyProtection="1">
      <alignment horizontal="center" vertical="center"/>
      <protection/>
    </xf>
    <xf numFmtId="166" fontId="26" fillId="0" borderId="27" xfId="58" applyNumberFormat="1" applyFont="1" applyFill="1" applyBorder="1" applyAlignment="1" applyProtection="1">
      <alignment horizontal="left" vertical="center"/>
      <protection/>
    </xf>
    <xf numFmtId="0" fontId="17" fillId="0" borderId="0" xfId="60" applyFont="1" applyFill="1" applyAlignment="1" applyProtection="1">
      <alignment horizontal="center" wrapText="1"/>
      <protection/>
    </xf>
    <xf numFmtId="0" fontId="17" fillId="0" borderId="0" xfId="60" applyFont="1" applyFill="1" applyAlignment="1" applyProtection="1">
      <alignment horizontal="center"/>
      <protection/>
    </xf>
    <xf numFmtId="0" fontId="26" fillId="0" borderId="62" xfId="60" applyFont="1" applyFill="1" applyBorder="1" applyAlignment="1" applyProtection="1">
      <alignment horizontal="left" vertical="center" indent="1"/>
      <protection/>
    </xf>
    <xf numFmtId="0" fontId="26" fillId="0" borderId="56" xfId="60" applyFont="1" applyFill="1" applyBorder="1" applyAlignment="1" applyProtection="1">
      <alignment horizontal="left" vertical="center" indent="1"/>
      <protection/>
    </xf>
    <xf numFmtId="0" fontId="26" fillId="0" borderId="28" xfId="60" applyFont="1" applyFill="1" applyBorder="1" applyAlignment="1" applyProtection="1">
      <alignment horizontal="left" vertical="center" indent="1"/>
      <protection/>
    </xf>
    <xf numFmtId="0" fontId="17" fillId="0" borderId="0" xfId="0" applyFont="1" applyAlignment="1">
      <alignment horizontal="center" wrapText="1"/>
    </xf>
    <xf numFmtId="0" fontId="26" fillId="0" borderId="0" xfId="0" applyFont="1" applyAlignment="1" applyProtection="1">
      <alignment horizontal="right"/>
      <protection/>
    </xf>
    <xf numFmtId="0" fontId="18" fillId="0" borderId="55" xfId="0" applyFont="1" applyBorder="1" applyAlignment="1" applyProtection="1">
      <alignment horizontal="left" vertical="center" indent="2"/>
      <protection/>
    </xf>
    <xf numFmtId="0" fontId="18" fillId="0" borderId="37" xfId="0" applyFont="1" applyBorder="1" applyAlignment="1" applyProtection="1">
      <alignment horizontal="left" vertical="center" indent="2"/>
      <protection/>
    </xf>
    <xf numFmtId="0" fontId="17" fillId="0" borderId="0" xfId="0" applyFont="1" applyFill="1" applyAlignment="1">
      <alignment horizontal="center" wrapText="1"/>
    </xf>
    <xf numFmtId="0" fontId="14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63" xfId="0" applyFont="1" applyFill="1" applyBorder="1" applyAlignment="1">
      <alignment horizontal="center" textRotation="180"/>
    </xf>
    <xf numFmtId="0" fontId="7" fillId="33" borderId="0" xfId="59" applyFont="1" applyFill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Normál_Rendelet mellékletek 2008.jav.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2" max="2" width="33.00390625" style="0" customWidth="1"/>
    <col min="3" max="3" width="16.421875" style="0" customWidth="1"/>
    <col min="4" max="4" width="18.7109375" style="0" customWidth="1"/>
    <col min="5" max="5" width="18.7109375" style="276" customWidth="1"/>
    <col min="6" max="6" width="27.7109375" style="0" bestFit="1" customWidth="1"/>
    <col min="7" max="7" width="14.8515625" style="0" customWidth="1"/>
    <col min="8" max="8" width="17.140625" style="0" customWidth="1"/>
    <col min="9" max="9" width="17.140625" style="276" customWidth="1"/>
    <col min="10" max="10" width="13.8515625" style="0" customWidth="1"/>
  </cols>
  <sheetData>
    <row r="1" spans="1:9" ht="15">
      <c r="A1" s="1"/>
      <c r="B1" s="279" t="s">
        <v>257</v>
      </c>
      <c r="C1" s="280"/>
      <c r="D1" s="280"/>
      <c r="F1" s="2"/>
      <c r="G1" s="3"/>
      <c r="H1" s="3"/>
      <c r="I1" s="3"/>
    </row>
    <row r="2" spans="1:9" ht="15">
      <c r="A2" s="1"/>
      <c r="B2" s="2"/>
      <c r="C2" s="2"/>
      <c r="D2" s="2"/>
      <c r="E2" s="2"/>
      <c r="F2" s="2"/>
      <c r="G2" s="4"/>
      <c r="H2" s="4"/>
      <c r="I2" s="4"/>
    </row>
    <row r="3" spans="1:9" ht="15.75">
      <c r="A3" s="1"/>
      <c r="B3" s="281" t="s">
        <v>255</v>
      </c>
      <c r="C3" s="281"/>
      <c r="D3" s="281"/>
      <c r="E3" s="281"/>
      <c r="F3" s="281"/>
      <c r="G3" s="282"/>
      <c r="H3" s="282"/>
      <c r="I3" s="278"/>
    </row>
    <row r="4" spans="1:9" ht="15.75">
      <c r="A4" s="1"/>
      <c r="B4" s="281" t="s">
        <v>288</v>
      </c>
      <c r="C4" s="281"/>
      <c r="D4" s="281"/>
      <c r="E4" s="281"/>
      <c r="F4" s="281"/>
      <c r="G4" s="282"/>
      <c r="H4" s="282"/>
      <c r="I4" s="278"/>
    </row>
    <row r="5" spans="1:9" ht="15.75">
      <c r="A5" s="1"/>
      <c r="B5" s="281"/>
      <c r="C5" s="281"/>
      <c r="D5" s="281"/>
      <c r="E5" s="281"/>
      <c r="F5" s="281"/>
      <c r="G5" s="281"/>
      <c r="H5" s="281"/>
      <c r="I5" s="277"/>
    </row>
    <row r="6" spans="1:9" ht="15">
      <c r="A6" s="1"/>
      <c r="B6" s="286"/>
      <c r="C6" s="286"/>
      <c r="D6" s="286"/>
      <c r="E6" s="286"/>
      <c r="F6" s="286"/>
      <c r="G6" s="3"/>
      <c r="H6" s="3" t="s">
        <v>1</v>
      </c>
      <c r="I6" s="3"/>
    </row>
    <row r="7" spans="1:9" ht="15">
      <c r="A7" s="5"/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  <c r="H7" s="7" t="s">
        <v>289</v>
      </c>
      <c r="I7" s="7" t="s">
        <v>290</v>
      </c>
    </row>
    <row r="8" spans="1:9" ht="15" customHeight="1">
      <c r="A8" s="284" t="s">
        <v>8</v>
      </c>
      <c r="B8" s="283" t="s">
        <v>9</v>
      </c>
      <c r="C8" s="283" t="s">
        <v>286</v>
      </c>
      <c r="D8" s="283" t="s">
        <v>285</v>
      </c>
      <c r="E8" s="283" t="s">
        <v>291</v>
      </c>
      <c r="F8" s="283" t="s">
        <v>9</v>
      </c>
      <c r="G8" s="283" t="s">
        <v>286</v>
      </c>
      <c r="H8" s="283" t="s">
        <v>285</v>
      </c>
      <c r="I8" s="283" t="s">
        <v>291</v>
      </c>
    </row>
    <row r="9" spans="1:9" ht="15">
      <c r="A9" s="285"/>
      <c r="B9" s="283"/>
      <c r="C9" s="283"/>
      <c r="D9" s="283"/>
      <c r="E9" s="283"/>
      <c r="F9" s="283"/>
      <c r="G9" s="283"/>
      <c r="H9" s="283"/>
      <c r="I9" s="283"/>
    </row>
    <row r="10" spans="1:9" ht="15">
      <c r="A10" s="8">
        <v>1</v>
      </c>
      <c r="B10" s="9" t="s">
        <v>10</v>
      </c>
      <c r="C10" s="10"/>
      <c r="D10" s="10"/>
      <c r="E10" s="10"/>
      <c r="F10" s="9" t="s">
        <v>11</v>
      </c>
      <c r="G10" s="11"/>
      <c r="H10" s="11"/>
      <c r="I10" s="11"/>
    </row>
    <row r="11" spans="1:9" ht="15">
      <c r="A11" s="8">
        <v>2</v>
      </c>
      <c r="B11" s="12" t="s">
        <v>12</v>
      </c>
      <c r="C11" s="10">
        <v>3955000</v>
      </c>
      <c r="D11" s="10">
        <v>4520855</v>
      </c>
      <c r="E11" s="10">
        <v>8630914</v>
      </c>
      <c r="F11" s="12" t="s">
        <v>13</v>
      </c>
      <c r="G11" s="10">
        <v>17611600</v>
      </c>
      <c r="H11" s="10">
        <f>18724920-403972</f>
        <v>18320948</v>
      </c>
      <c r="I11" s="10">
        <v>18611600</v>
      </c>
    </row>
    <row r="12" spans="1:9" ht="15">
      <c r="A12" s="8">
        <v>3</v>
      </c>
      <c r="B12" s="12" t="s">
        <v>14</v>
      </c>
      <c r="C12" s="10">
        <v>10972000</v>
      </c>
      <c r="D12" s="10">
        <v>11562566</v>
      </c>
      <c r="E12" s="10">
        <v>17884378</v>
      </c>
      <c r="F12" s="12" t="s">
        <v>15</v>
      </c>
      <c r="G12" s="10">
        <v>3976552</v>
      </c>
      <c r="H12" s="10">
        <f>4204580-109073</f>
        <v>4095507</v>
      </c>
      <c r="I12" s="10">
        <v>3976552</v>
      </c>
    </row>
    <row r="13" spans="1:9" ht="15">
      <c r="A13" s="8">
        <v>4</v>
      </c>
      <c r="B13" s="12" t="s">
        <v>16</v>
      </c>
      <c r="C13" s="10">
        <v>20846720</v>
      </c>
      <c r="D13" s="10">
        <v>21472830</v>
      </c>
      <c r="E13" s="10">
        <v>23060425</v>
      </c>
      <c r="F13" s="12" t="s">
        <v>17</v>
      </c>
      <c r="G13" s="10">
        <v>34682203</v>
      </c>
      <c r="H13" s="10">
        <v>39359561</v>
      </c>
      <c r="I13" s="10">
        <v>56757051</v>
      </c>
    </row>
    <row r="14" spans="1:9" ht="15">
      <c r="A14" s="8">
        <v>5</v>
      </c>
      <c r="B14" s="12" t="s">
        <v>18</v>
      </c>
      <c r="C14" s="10">
        <v>7989500</v>
      </c>
      <c r="D14" s="10">
        <v>7989500</v>
      </c>
      <c r="E14" s="10">
        <v>7989500</v>
      </c>
      <c r="F14" s="12" t="s">
        <v>19</v>
      </c>
      <c r="G14" s="10">
        <v>2481000</v>
      </c>
      <c r="H14" s="10">
        <v>2581000</v>
      </c>
      <c r="I14" s="10">
        <v>2581000</v>
      </c>
    </row>
    <row r="15" spans="1:9" ht="15">
      <c r="A15" s="8">
        <v>6</v>
      </c>
      <c r="B15" s="12" t="s">
        <v>20</v>
      </c>
      <c r="C15" s="10"/>
      <c r="D15" s="10"/>
      <c r="E15" s="10"/>
      <c r="F15" s="12" t="s">
        <v>21</v>
      </c>
      <c r="G15" s="10">
        <v>3506991</v>
      </c>
      <c r="H15" s="10">
        <v>3543189</v>
      </c>
      <c r="I15" s="10">
        <f>18432391-14882202</f>
        <v>3550189</v>
      </c>
    </row>
    <row r="16" spans="1:9" ht="15">
      <c r="A16" s="8">
        <v>7</v>
      </c>
      <c r="B16" s="12" t="s">
        <v>22</v>
      </c>
      <c r="C16" s="10"/>
      <c r="D16" s="10">
        <v>1500000</v>
      </c>
      <c r="E16" s="10">
        <v>1500000</v>
      </c>
      <c r="F16" s="13" t="s">
        <v>23</v>
      </c>
      <c r="G16" s="10"/>
      <c r="H16" s="10"/>
      <c r="I16" s="10">
        <v>14882202</v>
      </c>
    </row>
    <row r="17" spans="1:9" ht="15">
      <c r="A17" s="8">
        <v>8</v>
      </c>
      <c r="B17" s="12" t="s">
        <v>24</v>
      </c>
      <c r="C17" s="10"/>
      <c r="D17" s="10"/>
      <c r="E17" s="10"/>
      <c r="F17" s="12" t="s">
        <v>25</v>
      </c>
      <c r="G17" s="10"/>
      <c r="H17" s="10"/>
      <c r="I17" s="10"/>
    </row>
    <row r="18" spans="1:9" ht="15">
      <c r="A18" s="14">
        <v>9</v>
      </c>
      <c r="B18" s="15" t="s">
        <v>26</v>
      </c>
      <c r="C18" s="15">
        <f>SUM(C11:C17)</f>
        <v>43763220</v>
      </c>
      <c r="D18" s="15">
        <f>SUM(D11:D17)</f>
        <v>47045751</v>
      </c>
      <c r="E18" s="15">
        <f>SUM(E11:E17)</f>
        <v>59065217</v>
      </c>
      <c r="F18" s="16" t="s">
        <v>27</v>
      </c>
      <c r="G18" s="16">
        <f>SUM(G11:G17)</f>
        <v>62258346</v>
      </c>
      <c r="H18" s="16">
        <f>SUM(H11:H17)</f>
        <v>67900205</v>
      </c>
      <c r="I18" s="16">
        <f>SUM(I11:I17)</f>
        <v>100358594</v>
      </c>
    </row>
    <row r="19" spans="1:9" ht="15">
      <c r="A19" s="8">
        <v>10</v>
      </c>
      <c r="B19" s="9" t="s">
        <v>28</v>
      </c>
      <c r="C19" s="10"/>
      <c r="D19" s="10"/>
      <c r="E19" s="10"/>
      <c r="F19" s="9" t="s">
        <v>29</v>
      </c>
      <c r="G19" s="10"/>
      <c r="H19" s="10"/>
      <c r="I19" s="10"/>
    </row>
    <row r="20" spans="1:9" ht="15">
      <c r="A20" s="8">
        <v>11</v>
      </c>
      <c r="B20" s="12" t="s">
        <v>30</v>
      </c>
      <c r="C20" s="10"/>
      <c r="D20" s="10"/>
      <c r="E20" s="10">
        <v>2500000</v>
      </c>
      <c r="F20" s="12" t="s">
        <v>31</v>
      </c>
      <c r="G20" s="10"/>
      <c r="H20" s="10">
        <f>2291387+183218</f>
        <v>2474605</v>
      </c>
      <c r="I20" s="10">
        <v>2318867</v>
      </c>
    </row>
    <row r="21" spans="1:9" ht="15">
      <c r="A21" s="8">
        <v>12</v>
      </c>
      <c r="B21" s="12" t="s">
        <v>32</v>
      </c>
      <c r="C21" s="10">
        <v>6597000</v>
      </c>
      <c r="D21" s="10">
        <v>9573658</v>
      </c>
      <c r="E21" s="10">
        <v>25573658</v>
      </c>
      <c r="F21" s="17" t="s">
        <v>33</v>
      </c>
      <c r="G21" s="10">
        <v>4999990</v>
      </c>
      <c r="H21" s="10">
        <f>4999990+513045</f>
        <v>5513035</v>
      </c>
      <c r="I21" s="10">
        <v>4183208</v>
      </c>
    </row>
    <row r="22" spans="1:9" ht="15">
      <c r="A22" s="8">
        <v>13</v>
      </c>
      <c r="B22" s="12" t="s">
        <v>34</v>
      </c>
      <c r="C22" s="10"/>
      <c r="D22" s="10"/>
      <c r="E22" s="10"/>
      <c r="F22" s="12" t="s">
        <v>35</v>
      </c>
      <c r="G22" s="10"/>
      <c r="H22" s="10"/>
      <c r="I22" s="10"/>
    </row>
    <row r="23" spans="1:9" ht="15">
      <c r="A23" s="8">
        <v>14</v>
      </c>
      <c r="B23" s="12" t="s">
        <v>36</v>
      </c>
      <c r="C23" s="10"/>
      <c r="D23" s="10"/>
      <c r="E23" s="10"/>
      <c r="F23" s="12" t="s">
        <v>37</v>
      </c>
      <c r="G23" s="10"/>
      <c r="H23" s="10"/>
      <c r="I23" s="10"/>
    </row>
    <row r="24" spans="1:9" ht="15">
      <c r="A24" s="8">
        <v>15</v>
      </c>
      <c r="B24" s="3"/>
      <c r="C24" s="10"/>
      <c r="D24" s="10"/>
      <c r="E24" s="10"/>
      <c r="F24" s="12" t="s">
        <v>38</v>
      </c>
      <c r="G24" s="10"/>
      <c r="H24" s="10"/>
      <c r="I24" s="10"/>
    </row>
    <row r="25" spans="1:9" ht="15">
      <c r="A25" s="8">
        <v>16</v>
      </c>
      <c r="B25" s="18" t="s">
        <v>39</v>
      </c>
      <c r="C25" s="19">
        <f>SUM(C19:C24)</f>
        <v>6597000</v>
      </c>
      <c r="D25" s="19">
        <f>SUM(D19:D24)</f>
        <v>9573658</v>
      </c>
      <c r="E25" s="19">
        <f>SUM(E19:E24)</f>
        <v>28073658</v>
      </c>
      <c r="F25" s="18" t="s">
        <v>40</v>
      </c>
      <c r="G25" s="16">
        <f>SUM(G19:G24)</f>
        <v>4999990</v>
      </c>
      <c r="H25" s="16">
        <f>SUM(H20:H24)</f>
        <v>7987640</v>
      </c>
      <c r="I25" s="16">
        <f>SUM(I20:I24)</f>
        <v>6502075</v>
      </c>
    </row>
    <row r="26" spans="1:9" ht="15">
      <c r="A26" s="8">
        <v>17</v>
      </c>
      <c r="B26" s="20" t="s">
        <v>41</v>
      </c>
      <c r="C26" s="21">
        <v>0</v>
      </c>
      <c r="D26" s="21">
        <v>0</v>
      </c>
      <c r="E26" s="21"/>
      <c r="F26" s="20" t="s">
        <v>41</v>
      </c>
      <c r="G26" s="21">
        <v>0</v>
      </c>
      <c r="H26" s="21">
        <v>0</v>
      </c>
      <c r="I26" s="21"/>
    </row>
    <row r="27" spans="1:9" ht="15">
      <c r="A27" s="8">
        <v>18</v>
      </c>
      <c r="B27" s="22"/>
      <c r="C27" s="10"/>
      <c r="D27" s="10"/>
      <c r="E27" s="10"/>
      <c r="F27" s="22"/>
      <c r="G27" s="10"/>
      <c r="H27" s="10"/>
      <c r="I27" s="10"/>
    </row>
    <row r="28" spans="1:9" ht="15">
      <c r="A28" s="8">
        <v>19</v>
      </c>
      <c r="B28" s="23" t="s">
        <v>42</v>
      </c>
      <c r="C28" s="23">
        <f>+C29+C30+C31</f>
        <v>20198116</v>
      </c>
      <c r="D28" s="23">
        <f>+D29+D30+D31</f>
        <v>22568436</v>
      </c>
      <c r="E28" s="23">
        <f>+E29+E30+E31</f>
        <v>22568436</v>
      </c>
      <c r="F28" s="9" t="s">
        <v>43</v>
      </c>
      <c r="G28" s="21">
        <f>+G29+G30</f>
        <v>3300000</v>
      </c>
      <c r="H28" s="21">
        <f>+H29+H30</f>
        <v>3300000</v>
      </c>
      <c r="I28" s="21">
        <f>+I29+I30</f>
        <v>2846642</v>
      </c>
    </row>
    <row r="29" spans="1:9" ht="15">
      <c r="A29" s="8">
        <v>20</v>
      </c>
      <c r="B29" s="24" t="s">
        <v>44</v>
      </c>
      <c r="C29" s="13">
        <v>3300000</v>
      </c>
      <c r="D29" s="13">
        <v>3300000</v>
      </c>
      <c r="E29" s="13">
        <v>3300000</v>
      </c>
      <c r="F29" s="25" t="s">
        <v>45</v>
      </c>
      <c r="G29" s="10">
        <v>3300000</v>
      </c>
      <c r="H29" s="10">
        <v>3300000</v>
      </c>
      <c r="I29" s="10">
        <v>2846642</v>
      </c>
    </row>
    <row r="30" spans="1:9" ht="15">
      <c r="A30" s="8">
        <v>21</v>
      </c>
      <c r="B30" s="25" t="s">
        <v>46</v>
      </c>
      <c r="C30" s="13"/>
      <c r="D30" s="13"/>
      <c r="E30" s="13"/>
      <c r="F30" s="25" t="s">
        <v>47</v>
      </c>
      <c r="G30" s="10">
        <v>0</v>
      </c>
      <c r="H30" s="10"/>
      <c r="I30" s="10"/>
    </row>
    <row r="31" spans="1:9" ht="15">
      <c r="A31" s="8">
        <v>22</v>
      </c>
      <c r="B31" s="12" t="s">
        <v>48</v>
      </c>
      <c r="C31" s="13">
        <v>16898116</v>
      </c>
      <c r="D31" s="13">
        <v>19268436</v>
      </c>
      <c r="E31" s="13">
        <v>19268436</v>
      </c>
      <c r="F31" s="25"/>
      <c r="G31" s="10"/>
      <c r="H31" s="10"/>
      <c r="I31" s="10"/>
    </row>
    <row r="32" spans="1:10" ht="15">
      <c r="A32" s="26">
        <v>23</v>
      </c>
      <c r="B32" s="27" t="s">
        <v>49</v>
      </c>
      <c r="C32" s="28">
        <f>+C28+C25+C18</f>
        <v>70558336</v>
      </c>
      <c r="D32" s="28">
        <f>SUM(D18+D25+D28)</f>
        <v>79187845</v>
      </c>
      <c r="E32" s="28">
        <f>SUM(E18+E25+E28)</f>
        <v>109707311</v>
      </c>
      <c r="F32" s="27" t="s">
        <v>50</v>
      </c>
      <c r="G32" s="28">
        <f>+G18+G25+G28</f>
        <v>70558336</v>
      </c>
      <c r="H32" s="28">
        <f>+H18+H25+H28</f>
        <v>79187845</v>
      </c>
      <c r="I32" s="28">
        <f>+I18+I25+I28</f>
        <v>109707311</v>
      </c>
      <c r="J32" s="29">
        <f>+H32-D32</f>
        <v>0</v>
      </c>
    </row>
  </sheetData>
  <sheetProtection/>
  <mergeCells count="14">
    <mergeCell ref="I8:I9"/>
    <mergeCell ref="A8:A9"/>
    <mergeCell ref="B8:B9"/>
    <mergeCell ref="C8:C9"/>
    <mergeCell ref="D8:D9"/>
    <mergeCell ref="B6:F6"/>
    <mergeCell ref="E8:E9"/>
    <mergeCell ref="B1:D1"/>
    <mergeCell ref="B3:H3"/>
    <mergeCell ref="B4:H4"/>
    <mergeCell ref="B5:H5"/>
    <mergeCell ref="G8:G9"/>
    <mergeCell ref="H8:H9"/>
    <mergeCell ref="F8:F9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6.140625" style="0" customWidth="1"/>
    <col min="2" max="2" width="14.8515625" style="0" customWidth="1"/>
    <col min="3" max="3" width="17.8515625" style="0" customWidth="1"/>
    <col min="4" max="4" width="18.8515625" style="0" customWidth="1"/>
    <col min="5" max="5" width="22.7109375" style="0" customWidth="1"/>
  </cols>
  <sheetData>
    <row r="1" spans="1:7" ht="15">
      <c r="A1" s="1"/>
      <c r="B1" s="279" t="s">
        <v>274</v>
      </c>
      <c r="C1" s="280"/>
      <c r="D1" s="280"/>
      <c r="E1" s="2"/>
      <c r="F1" s="3"/>
      <c r="G1" s="3"/>
    </row>
    <row r="3" spans="1:5" ht="15.75">
      <c r="A3" s="327" t="s">
        <v>210</v>
      </c>
      <c r="B3" s="327"/>
      <c r="C3" s="327"/>
      <c r="D3" s="327"/>
      <c r="E3" s="327"/>
    </row>
    <row r="4" spans="1:5" ht="16.5" thickBot="1">
      <c r="A4" s="328"/>
      <c r="B4" s="328"/>
      <c r="C4" s="118"/>
      <c r="D4" s="96"/>
      <c r="E4" s="263" t="s">
        <v>174</v>
      </c>
    </row>
    <row r="5" spans="1:5" ht="24.75" thickBot="1">
      <c r="A5" s="64" t="s">
        <v>196</v>
      </c>
      <c r="B5" s="65" t="s">
        <v>211</v>
      </c>
      <c r="C5" s="65" t="s">
        <v>275</v>
      </c>
      <c r="D5" s="127" t="s">
        <v>212</v>
      </c>
      <c r="E5" s="98" t="s">
        <v>276</v>
      </c>
    </row>
    <row r="6" spans="1:5" ht="15.75" thickBot="1">
      <c r="A6" s="67" t="s">
        <v>2</v>
      </c>
      <c r="B6" s="68" t="s">
        <v>3</v>
      </c>
      <c r="C6" s="68" t="s">
        <v>4</v>
      </c>
      <c r="D6" s="68" t="s">
        <v>5</v>
      </c>
      <c r="E6" s="130" t="s">
        <v>6</v>
      </c>
    </row>
    <row r="7" spans="1:5" ht="32.25" thickBot="1">
      <c r="A7" s="62" t="s">
        <v>56</v>
      </c>
      <c r="B7" s="63" t="s">
        <v>213</v>
      </c>
      <c r="C7" s="131">
        <v>20846720</v>
      </c>
      <c r="D7" s="131">
        <v>20846720</v>
      </c>
      <c r="E7" s="131">
        <v>20846720</v>
      </c>
    </row>
    <row r="8" spans="1:5" ht="42.75" thickBot="1">
      <c r="A8" s="62" t="s">
        <v>58</v>
      </c>
      <c r="B8" s="264" t="s">
        <v>214</v>
      </c>
      <c r="C8" s="274">
        <v>7989500</v>
      </c>
      <c r="D8" s="274">
        <v>7989500</v>
      </c>
      <c r="E8" s="274">
        <v>7989500</v>
      </c>
    </row>
    <row r="9" spans="1:5" ht="53.25" thickBot="1">
      <c r="A9" s="62" t="s">
        <v>59</v>
      </c>
      <c r="B9" s="63" t="s">
        <v>215</v>
      </c>
      <c r="C9" s="131">
        <v>6597000</v>
      </c>
      <c r="D9" s="131">
        <v>6597000</v>
      </c>
      <c r="E9" s="131">
        <v>6597000</v>
      </c>
    </row>
    <row r="10" spans="1:5" ht="42.75" thickBot="1">
      <c r="A10" s="62" t="s">
        <v>216</v>
      </c>
      <c r="B10" s="63" t="s">
        <v>217</v>
      </c>
      <c r="C10" s="126">
        <f>SUM(C11:C17)</f>
        <v>10972000</v>
      </c>
      <c r="D10" s="126">
        <f>SUM(D11:D17)</f>
        <v>10972000</v>
      </c>
      <c r="E10" s="126">
        <f>SUM(E11:E17)</f>
        <v>10972000</v>
      </c>
    </row>
    <row r="11" spans="1:5" ht="15">
      <c r="A11" s="60" t="s">
        <v>218</v>
      </c>
      <c r="B11" s="265" t="s">
        <v>219</v>
      </c>
      <c r="C11" s="141">
        <v>1111000</v>
      </c>
      <c r="D11" s="141">
        <v>1111000</v>
      </c>
      <c r="E11" s="141">
        <v>1111000</v>
      </c>
    </row>
    <row r="12" spans="1:5" ht="23.25">
      <c r="A12" s="59" t="s">
        <v>220</v>
      </c>
      <c r="B12" s="266" t="s">
        <v>221</v>
      </c>
      <c r="C12" s="142">
        <v>1111000</v>
      </c>
      <c r="D12" s="142">
        <v>1111000</v>
      </c>
      <c r="E12" s="142">
        <v>1111000</v>
      </c>
    </row>
    <row r="13" spans="1:5" ht="15">
      <c r="A13" s="59" t="s">
        <v>222</v>
      </c>
      <c r="B13" s="266" t="s">
        <v>223</v>
      </c>
      <c r="C13" s="142">
        <v>4300000</v>
      </c>
      <c r="D13" s="142">
        <v>4300000</v>
      </c>
      <c r="E13" s="142">
        <v>4300000</v>
      </c>
    </row>
    <row r="14" spans="1:5" ht="15">
      <c r="A14" s="59" t="s">
        <v>224</v>
      </c>
      <c r="B14" s="266" t="s">
        <v>225</v>
      </c>
      <c r="C14" s="142">
        <v>0</v>
      </c>
      <c r="D14" s="142">
        <v>0</v>
      </c>
      <c r="E14" s="142">
        <v>0</v>
      </c>
    </row>
    <row r="15" spans="1:5" ht="15">
      <c r="A15" s="59" t="s">
        <v>226</v>
      </c>
      <c r="B15" s="266" t="s">
        <v>227</v>
      </c>
      <c r="C15" s="142">
        <v>1100000</v>
      </c>
      <c r="D15" s="142">
        <v>1100000</v>
      </c>
      <c r="E15" s="142">
        <v>1100000</v>
      </c>
    </row>
    <row r="16" spans="1:5" ht="34.5">
      <c r="A16" s="59" t="s">
        <v>228</v>
      </c>
      <c r="B16" s="266" t="s">
        <v>229</v>
      </c>
      <c r="C16" s="123">
        <v>800000</v>
      </c>
      <c r="D16" s="123">
        <v>800000</v>
      </c>
      <c r="E16" s="123">
        <v>800000</v>
      </c>
    </row>
    <row r="17" spans="1:5" ht="24" thickBot="1">
      <c r="A17" s="61" t="s">
        <v>230</v>
      </c>
      <c r="B17" s="267" t="s">
        <v>231</v>
      </c>
      <c r="C17" s="125">
        <v>2550000</v>
      </c>
      <c r="D17" s="125">
        <v>2550000</v>
      </c>
      <c r="E17" s="125">
        <v>2550000</v>
      </c>
    </row>
    <row r="18" spans="1:5" ht="21.75" thickBot="1">
      <c r="A18" s="62" t="s">
        <v>61</v>
      </c>
      <c r="B18" s="63" t="s">
        <v>232</v>
      </c>
      <c r="C18" s="131">
        <v>3955000</v>
      </c>
      <c r="D18" s="131">
        <v>3955000</v>
      </c>
      <c r="E18" s="131">
        <v>3955000</v>
      </c>
    </row>
    <row r="19" spans="1:5" ht="21.75" thickBot="1">
      <c r="A19" s="62" t="s">
        <v>62</v>
      </c>
      <c r="B19" s="63" t="s">
        <v>141</v>
      </c>
      <c r="C19" s="131"/>
      <c r="D19" s="131"/>
      <c r="E19" s="131"/>
    </row>
    <row r="20" spans="1:5" ht="32.25" thickBot="1">
      <c r="A20" s="62" t="s">
        <v>233</v>
      </c>
      <c r="B20" s="63" t="s">
        <v>234</v>
      </c>
      <c r="C20" s="131"/>
      <c r="D20" s="131"/>
      <c r="E20" s="131"/>
    </row>
    <row r="21" spans="1:5" ht="32.25" thickBot="1">
      <c r="A21" s="62" t="s">
        <v>142</v>
      </c>
      <c r="B21" s="264" t="s">
        <v>235</v>
      </c>
      <c r="C21" s="131"/>
      <c r="D21" s="131"/>
      <c r="E21" s="131"/>
    </row>
    <row r="22" spans="1:5" ht="15.75" thickBot="1">
      <c r="A22" s="62"/>
      <c r="B22" s="264" t="s">
        <v>253</v>
      </c>
      <c r="C22" s="131">
        <v>16898116</v>
      </c>
      <c r="D22" s="131">
        <v>16898116</v>
      </c>
      <c r="E22" s="131">
        <v>16898116</v>
      </c>
    </row>
    <row r="23" spans="1:5" ht="42.75" thickBot="1">
      <c r="A23" s="62" t="s">
        <v>144</v>
      </c>
      <c r="B23" s="63" t="s">
        <v>236</v>
      </c>
      <c r="C23" s="126">
        <f>+C7+C8+C9+C10+C18+C19+C20+C21+C22</f>
        <v>67258336</v>
      </c>
      <c r="D23" s="126">
        <f>+D7+D8+D9+D10+D18+D19+D20+D21+D22</f>
        <v>67258336</v>
      </c>
      <c r="E23" s="126">
        <f>+E7+E8+E9+E10+E18+E19+E20+E21+E22</f>
        <v>67258336</v>
      </c>
    </row>
    <row r="24" spans="1:5" ht="32.25" thickBot="1">
      <c r="A24" s="62" t="s">
        <v>146</v>
      </c>
      <c r="B24" s="63" t="s">
        <v>237</v>
      </c>
      <c r="C24" s="139">
        <v>3300000</v>
      </c>
      <c r="D24" s="139">
        <v>3300000</v>
      </c>
      <c r="E24" s="139">
        <v>3300000</v>
      </c>
    </row>
    <row r="25" spans="1:5" ht="63.75" thickBot="1">
      <c r="A25" s="62" t="s">
        <v>148</v>
      </c>
      <c r="B25" s="63" t="s">
        <v>238</v>
      </c>
      <c r="C25" s="126">
        <f>+C23+C24</f>
        <v>70558336</v>
      </c>
      <c r="D25" s="126">
        <f>+D23+D24</f>
        <v>70558336</v>
      </c>
      <c r="E25" s="126">
        <f>+E23+E24</f>
        <v>70558336</v>
      </c>
    </row>
    <row r="26" spans="1:5" ht="15.75">
      <c r="A26" s="115"/>
      <c r="B26" s="116"/>
      <c r="C26" s="117"/>
      <c r="D26" s="137"/>
      <c r="E26" s="138"/>
    </row>
    <row r="27" spans="1:5" ht="15.75">
      <c r="A27" s="327" t="s">
        <v>239</v>
      </c>
      <c r="B27" s="327"/>
      <c r="C27" s="327"/>
      <c r="D27" s="327"/>
      <c r="E27" s="327"/>
    </row>
    <row r="28" spans="1:5" ht="16.5" thickBot="1">
      <c r="A28" s="326" t="s">
        <v>240</v>
      </c>
      <c r="B28" s="326"/>
      <c r="C28" s="118"/>
      <c r="D28" s="96"/>
      <c r="E28" s="263" t="s">
        <v>174</v>
      </c>
    </row>
    <row r="29" spans="1:5" ht="24.75" thickBot="1">
      <c r="A29" s="64" t="s">
        <v>8</v>
      </c>
      <c r="B29" s="65" t="s">
        <v>241</v>
      </c>
      <c r="C29" s="65" t="str">
        <f>+C5</f>
        <v>2019.évi</v>
      </c>
      <c r="D29" s="65" t="str">
        <f>+D5</f>
        <v>2020. évi</v>
      </c>
      <c r="E29" s="98" t="str">
        <f>+E5</f>
        <v>2021. évi</v>
      </c>
    </row>
    <row r="30" spans="1:5" ht="15.75" thickBot="1">
      <c r="A30" s="128" t="s">
        <v>2</v>
      </c>
      <c r="B30" s="129" t="s">
        <v>3</v>
      </c>
      <c r="C30" s="129" t="s">
        <v>4</v>
      </c>
      <c r="D30" s="129" t="s">
        <v>5</v>
      </c>
      <c r="E30" s="134" t="s">
        <v>6</v>
      </c>
    </row>
    <row r="31" spans="1:5" ht="32.25" thickBot="1">
      <c r="A31" s="62" t="s">
        <v>56</v>
      </c>
      <c r="B31" s="66" t="s">
        <v>242</v>
      </c>
      <c r="C31" s="131">
        <v>62258346</v>
      </c>
      <c r="D31" s="131">
        <v>62258347</v>
      </c>
      <c r="E31" s="131">
        <v>62258348</v>
      </c>
    </row>
    <row r="32" spans="1:5" ht="42.75" thickBot="1">
      <c r="A32" s="133" t="s">
        <v>58</v>
      </c>
      <c r="B32" s="135" t="s">
        <v>243</v>
      </c>
      <c r="C32" s="136">
        <f>+C33+C34+C35</f>
        <v>8299990</v>
      </c>
      <c r="D32" s="136">
        <f>+D33+D34+D35</f>
        <v>8299990</v>
      </c>
      <c r="E32" s="136">
        <f>+E33+E34+E35</f>
        <v>8299990</v>
      </c>
    </row>
    <row r="33" spans="1:5" ht="15">
      <c r="A33" s="60" t="s">
        <v>244</v>
      </c>
      <c r="B33" s="57" t="s">
        <v>163</v>
      </c>
      <c r="C33" s="124"/>
      <c r="D33" s="124"/>
      <c r="E33" s="124"/>
    </row>
    <row r="34" spans="1:5" ht="15">
      <c r="A34" s="60" t="s">
        <v>245</v>
      </c>
      <c r="B34" s="58" t="s">
        <v>165</v>
      </c>
      <c r="C34" s="123">
        <v>4999990</v>
      </c>
      <c r="D34" s="123">
        <v>4999990</v>
      </c>
      <c r="E34" s="123">
        <v>4999990</v>
      </c>
    </row>
    <row r="35" spans="1:5" ht="34.5" thickBot="1">
      <c r="A35" s="60" t="s">
        <v>246</v>
      </c>
      <c r="B35" s="268" t="s">
        <v>167</v>
      </c>
      <c r="C35" s="123">
        <v>3300000</v>
      </c>
      <c r="D35" s="123">
        <v>3300000</v>
      </c>
      <c r="E35" s="123">
        <v>3300000</v>
      </c>
    </row>
    <row r="36" spans="1:5" ht="32.25" thickBot="1">
      <c r="A36" s="62" t="s">
        <v>59</v>
      </c>
      <c r="B36" s="95" t="s">
        <v>247</v>
      </c>
      <c r="C36" s="122">
        <f>+C31+C32</f>
        <v>70558336</v>
      </c>
      <c r="D36" s="122">
        <f>+D31+D32</f>
        <v>70558337</v>
      </c>
      <c r="E36" s="122">
        <f>+E31+E32</f>
        <v>70558338</v>
      </c>
    </row>
    <row r="37" spans="1:5" ht="32.25" thickBot="1">
      <c r="A37" s="62" t="s">
        <v>60</v>
      </c>
      <c r="B37" s="95" t="s">
        <v>248</v>
      </c>
      <c r="C37" s="269"/>
      <c r="D37" s="269"/>
      <c r="E37" s="269"/>
    </row>
    <row r="38" spans="1:5" ht="36.75" thickBot="1">
      <c r="A38" s="270" t="s">
        <v>61</v>
      </c>
      <c r="B38" s="271" t="s">
        <v>249</v>
      </c>
      <c r="C38" s="272">
        <f>+C36+C37</f>
        <v>70558336</v>
      </c>
      <c r="D38" s="272">
        <f>+D36+D37</f>
        <v>70558337</v>
      </c>
      <c r="E38" s="272">
        <f>+E36+E37</f>
        <v>70558338</v>
      </c>
    </row>
  </sheetData>
  <sheetProtection/>
  <mergeCells count="5">
    <mergeCell ref="A28:B28"/>
    <mergeCell ref="B1:D1"/>
    <mergeCell ref="A3:E3"/>
    <mergeCell ref="A4:B4"/>
    <mergeCell ref="A27:E27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PageLayoutView="0" workbookViewId="0" topLeftCell="A1">
      <selection activeCell="U21" sqref="U21"/>
    </sheetView>
  </sheetViews>
  <sheetFormatPr defaultColWidth="9.140625" defaultRowHeight="15"/>
  <cols>
    <col min="1" max="1" width="4.140625" style="73" customWidth="1"/>
    <col min="2" max="2" width="26.7109375" style="91" customWidth="1"/>
    <col min="3" max="4" width="7.7109375" style="91" customWidth="1"/>
    <col min="5" max="5" width="8.140625" style="91" customWidth="1"/>
    <col min="6" max="6" width="7.57421875" style="91" customWidth="1"/>
    <col min="7" max="7" width="8.00390625" style="91" customWidth="1"/>
    <col min="8" max="8" width="7.57421875" style="91" customWidth="1"/>
    <col min="9" max="9" width="7.8515625" style="91" customWidth="1"/>
    <col min="10" max="14" width="8.140625" style="91" customWidth="1"/>
    <col min="15" max="15" width="10.8515625" style="73" customWidth="1"/>
    <col min="16" max="16384" width="9.140625" style="91" customWidth="1"/>
  </cols>
  <sheetData>
    <row r="1" spans="1:7" ht="15">
      <c r="A1" s="1"/>
      <c r="B1" s="279" t="s">
        <v>277</v>
      </c>
      <c r="C1" s="280"/>
      <c r="D1" s="280"/>
      <c r="E1" s="2"/>
      <c r="F1" s="3"/>
      <c r="G1" s="3"/>
    </row>
    <row r="2" spans="1:15" ht="31.5" customHeight="1">
      <c r="A2" s="329" t="s">
        <v>278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4:15" ht="16.5" thickBot="1">
      <c r="N3" s="91" t="s">
        <v>81</v>
      </c>
      <c r="O3" s="230"/>
    </row>
    <row r="4" spans="1:15" s="73" customFormat="1" ht="29.25" customHeight="1" thickBot="1">
      <c r="A4" s="70" t="s">
        <v>8</v>
      </c>
      <c r="B4" s="71" t="s">
        <v>9</v>
      </c>
      <c r="C4" s="71" t="s">
        <v>123</v>
      </c>
      <c r="D4" s="71" t="s">
        <v>124</v>
      </c>
      <c r="E4" s="71" t="s">
        <v>125</v>
      </c>
      <c r="F4" s="71" t="s">
        <v>126</v>
      </c>
      <c r="G4" s="71" t="s">
        <v>127</v>
      </c>
      <c r="H4" s="71" t="s">
        <v>128</v>
      </c>
      <c r="I4" s="71" t="s">
        <v>129</v>
      </c>
      <c r="J4" s="71" t="s">
        <v>130</v>
      </c>
      <c r="K4" s="71" t="s">
        <v>131</v>
      </c>
      <c r="L4" s="71" t="s">
        <v>132</v>
      </c>
      <c r="M4" s="71" t="s">
        <v>133</v>
      </c>
      <c r="N4" s="71" t="s">
        <v>134</v>
      </c>
      <c r="O4" s="72" t="s">
        <v>102</v>
      </c>
    </row>
    <row r="5" spans="1:15" s="75" customFormat="1" ht="15" customHeight="1" thickBot="1">
      <c r="A5" s="74" t="s">
        <v>56</v>
      </c>
      <c r="B5" s="331" t="s">
        <v>135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3"/>
    </row>
    <row r="6" spans="1:15" s="75" customFormat="1" ht="22.5">
      <c r="A6" s="76" t="s">
        <v>58</v>
      </c>
      <c r="B6" s="132" t="s">
        <v>136</v>
      </c>
      <c r="C6" s="77">
        <f>20846720/12</f>
        <v>1737226.6666666667</v>
      </c>
      <c r="D6" s="77">
        <f aca="true" t="shared" si="0" ref="D6:N6">20846720/12</f>
        <v>1737226.6666666667</v>
      </c>
      <c r="E6" s="77">
        <f t="shared" si="0"/>
        <v>1737226.6666666667</v>
      </c>
      <c r="F6" s="77">
        <f t="shared" si="0"/>
        <v>1737226.6666666667</v>
      </c>
      <c r="G6" s="77">
        <f t="shared" si="0"/>
        <v>1737226.6666666667</v>
      </c>
      <c r="H6" s="77">
        <f t="shared" si="0"/>
        <v>1737226.6666666667</v>
      </c>
      <c r="I6" s="77">
        <f t="shared" si="0"/>
        <v>1737226.6666666667</v>
      </c>
      <c r="J6" s="77">
        <f t="shared" si="0"/>
        <v>1737226.6666666667</v>
      </c>
      <c r="K6" s="77">
        <f t="shared" si="0"/>
        <v>1737226.6666666667</v>
      </c>
      <c r="L6" s="77">
        <f t="shared" si="0"/>
        <v>1737226.6666666667</v>
      </c>
      <c r="M6" s="77">
        <f t="shared" si="0"/>
        <v>1737226.6666666667</v>
      </c>
      <c r="N6" s="77">
        <f t="shared" si="0"/>
        <v>1737226.6666666667</v>
      </c>
      <c r="O6" s="78">
        <f aca="true" t="shared" si="1" ref="O6:O26">SUM(C6:N6)</f>
        <v>20846720</v>
      </c>
    </row>
    <row r="7" spans="1:15" s="82" customFormat="1" ht="22.5">
      <c r="A7" s="79" t="s">
        <v>59</v>
      </c>
      <c r="B7" s="275" t="s">
        <v>137</v>
      </c>
      <c r="C7" s="80">
        <f>7989500/12</f>
        <v>665791.6666666666</v>
      </c>
      <c r="D7" s="80">
        <f aca="true" t="shared" si="2" ref="D7:N7">7989500/12</f>
        <v>665791.6666666666</v>
      </c>
      <c r="E7" s="80">
        <f t="shared" si="2"/>
        <v>665791.6666666666</v>
      </c>
      <c r="F7" s="80">
        <f t="shared" si="2"/>
        <v>665791.6666666666</v>
      </c>
      <c r="G7" s="80">
        <f t="shared" si="2"/>
        <v>665791.6666666666</v>
      </c>
      <c r="H7" s="80">
        <f t="shared" si="2"/>
        <v>665791.6666666666</v>
      </c>
      <c r="I7" s="80">
        <f t="shared" si="2"/>
        <v>665791.6666666666</v>
      </c>
      <c r="J7" s="80">
        <f t="shared" si="2"/>
        <v>665791.6666666666</v>
      </c>
      <c r="K7" s="80">
        <f t="shared" si="2"/>
        <v>665791.6666666666</v>
      </c>
      <c r="L7" s="80">
        <f t="shared" si="2"/>
        <v>665791.6666666666</v>
      </c>
      <c r="M7" s="80">
        <f t="shared" si="2"/>
        <v>665791.6666666666</v>
      </c>
      <c r="N7" s="80">
        <f t="shared" si="2"/>
        <v>665791.6666666666</v>
      </c>
      <c r="O7" s="81">
        <f t="shared" si="1"/>
        <v>7989500.000000001</v>
      </c>
    </row>
    <row r="8" spans="1:15" s="82" customFormat="1" ht="22.5">
      <c r="A8" s="79" t="s">
        <v>60</v>
      </c>
      <c r="B8" s="108" t="s">
        <v>138</v>
      </c>
      <c r="C8" s="83">
        <f>6597000/12</f>
        <v>549750</v>
      </c>
      <c r="D8" s="83">
        <f aca="true" t="shared" si="3" ref="D8:M8">6597000/12</f>
        <v>549750</v>
      </c>
      <c r="E8" s="83">
        <f t="shared" si="3"/>
        <v>549750</v>
      </c>
      <c r="F8" s="83">
        <f t="shared" si="3"/>
        <v>549750</v>
      </c>
      <c r="G8" s="83">
        <f t="shared" si="3"/>
        <v>549750</v>
      </c>
      <c r="H8" s="83">
        <f t="shared" si="3"/>
        <v>549750</v>
      </c>
      <c r="I8" s="83">
        <f t="shared" si="3"/>
        <v>549750</v>
      </c>
      <c r="J8" s="83">
        <f t="shared" si="3"/>
        <v>549750</v>
      </c>
      <c r="K8" s="83">
        <f t="shared" si="3"/>
        <v>549750</v>
      </c>
      <c r="L8" s="83">
        <f t="shared" si="3"/>
        <v>549750</v>
      </c>
      <c r="M8" s="83">
        <f t="shared" si="3"/>
        <v>549750</v>
      </c>
      <c r="N8" s="83">
        <f>6597000/12</f>
        <v>549750</v>
      </c>
      <c r="O8" s="84">
        <f t="shared" si="1"/>
        <v>6597000</v>
      </c>
    </row>
    <row r="9" spans="1:15" s="82" customFormat="1" ht="13.5" customHeight="1">
      <c r="A9" s="79" t="s">
        <v>61</v>
      </c>
      <c r="B9" s="107" t="s">
        <v>139</v>
      </c>
      <c r="C9" s="80">
        <f>10972000/12</f>
        <v>914333.3333333334</v>
      </c>
      <c r="D9" s="80">
        <f aca="true" t="shared" si="4" ref="D9:N9">10972000/12</f>
        <v>914333.3333333334</v>
      </c>
      <c r="E9" s="80">
        <f t="shared" si="4"/>
        <v>914333.3333333334</v>
      </c>
      <c r="F9" s="80">
        <f t="shared" si="4"/>
        <v>914333.3333333334</v>
      </c>
      <c r="G9" s="80">
        <f t="shared" si="4"/>
        <v>914333.3333333334</v>
      </c>
      <c r="H9" s="80">
        <f t="shared" si="4"/>
        <v>914333.3333333334</v>
      </c>
      <c r="I9" s="80">
        <f t="shared" si="4"/>
        <v>914333.3333333334</v>
      </c>
      <c r="J9" s="80">
        <f t="shared" si="4"/>
        <v>914333.3333333334</v>
      </c>
      <c r="K9" s="80">
        <f t="shared" si="4"/>
        <v>914333.3333333334</v>
      </c>
      <c r="L9" s="80">
        <f t="shared" si="4"/>
        <v>914333.3333333334</v>
      </c>
      <c r="M9" s="80">
        <f t="shared" si="4"/>
        <v>914333.3333333334</v>
      </c>
      <c r="N9" s="80">
        <f t="shared" si="4"/>
        <v>914333.3333333334</v>
      </c>
      <c r="O9" s="81">
        <f t="shared" si="1"/>
        <v>10972000</v>
      </c>
    </row>
    <row r="10" spans="1:15" s="82" customFormat="1" ht="13.5" customHeight="1">
      <c r="A10" s="79" t="s">
        <v>62</v>
      </c>
      <c r="B10" s="107" t="s">
        <v>140</v>
      </c>
      <c r="C10" s="80">
        <f>3955000/12</f>
        <v>329583.3333333333</v>
      </c>
      <c r="D10" s="80">
        <f aca="true" t="shared" si="5" ref="D10:N10">3955000/12</f>
        <v>329583.3333333333</v>
      </c>
      <c r="E10" s="80">
        <f t="shared" si="5"/>
        <v>329583.3333333333</v>
      </c>
      <c r="F10" s="80">
        <f t="shared" si="5"/>
        <v>329583.3333333333</v>
      </c>
      <c r="G10" s="80">
        <f t="shared" si="5"/>
        <v>329583.3333333333</v>
      </c>
      <c r="H10" s="80">
        <f t="shared" si="5"/>
        <v>329583.3333333333</v>
      </c>
      <c r="I10" s="80">
        <f t="shared" si="5"/>
        <v>329583.3333333333</v>
      </c>
      <c r="J10" s="80">
        <f t="shared" si="5"/>
        <v>329583.3333333333</v>
      </c>
      <c r="K10" s="80">
        <f t="shared" si="5"/>
        <v>329583.3333333333</v>
      </c>
      <c r="L10" s="80">
        <f t="shared" si="5"/>
        <v>329583.3333333333</v>
      </c>
      <c r="M10" s="80">
        <f t="shared" si="5"/>
        <v>329583.3333333333</v>
      </c>
      <c r="N10" s="80">
        <f t="shared" si="5"/>
        <v>329583.3333333333</v>
      </c>
      <c r="O10" s="81">
        <f t="shared" si="1"/>
        <v>3955000.0000000005</v>
      </c>
    </row>
    <row r="11" spans="1:15" s="82" customFormat="1" ht="13.5" customHeight="1">
      <c r="A11" s="79" t="s">
        <v>120</v>
      </c>
      <c r="B11" s="107" t="s">
        <v>141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>
        <f t="shared" si="1"/>
        <v>0</v>
      </c>
    </row>
    <row r="12" spans="1:15" s="82" customFormat="1" ht="13.5" customHeight="1">
      <c r="A12" s="79" t="s">
        <v>142</v>
      </c>
      <c r="B12" s="107" t="s">
        <v>143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>
        <f t="shared" si="1"/>
        <v>0</v>
      </c>
    </row>
    <row r="13" spans="1:15" s="82" customFormat="1" ht="22.5">
      <c r="A13" s="79" t="s">
        <v>144</v>
      </c>
      <c r="B13" s="109" t="s">
        <v>145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>
        <f t="shared" si="1"/>
        <v>0</v>
      </c>
    </row>
    <row r="14" spans="1:15" s="82" customFormat="1" ht="15.75">
      <c r="A14" s="79">
        <v>10</v>
      </c>
      <c r="B14" s="109" t="s">
        <v>252</v>
      </c>
      <c r="C14" s="80">
        <f>16898116/12</f>
        <v>1408176.3333333333</v>
      </c>
      <c r="D14" s="80">
        <f aca="true" t="shared" si="6" ref="D14:N14">16898116/12</f>
        <v>1408176.3333333333</v>
      </c>
      <c r="E14" s="80">
        <f t="shared" si="6"/>
        <v>1408176.3333333333</v>
      </c>
      <c r="F14" s="80">
        <f t="shared" si="6"/>
        <v>1408176.3333333333</v>
      </c>
      <c r="G14" s="80">
        <f t="shared" si="6"/>
        <v>1408176.3333333333</v>
      </c>
      <c r="H14" s="80">
        <f t="shared" si="6"/>
        <v>1408176.3333333333</v>
      </c>
      <c r="I14" s="80">
        <f t="shared" si="6"/>
        <v>1408176.3333333333</v>
      </c>
      <c r="J14" s="80">
        <f t="shared" si="6"/>
        <v>1408176.3333333333</v>
      </c>
      <c r="K14" s="80">
        <f t="shared" si="6"/>
        <v>1408176.3333333333</v>
      </c>
      <c r="L14" s="80">
        <f t="shared" si="6"/>
        <v>1408176.3333333333</v>
      </c>
      <c r="M14" s="80">
        <f t="shared" si="6"/>
        <v>1408176.3333333333</v>
      </c>
      <c r="N14" s="80">
        <f t="shared" si="6"/>
        <v>1408176.3333333333</v>
      </c>
      <c r="O14" s="81">
        <f>SUM(C14:N14)</f>
        <v>16898116.000000004</v>
      </c>
    </row>
    <row r="15" spans="1:15" s="82" customFormat="1" ht="13.5" customHeight="1" thickBot="1">
      <c r="A15" s="79" t="s">
        <v>146</v>
      </c>
      <c r="B15" s="107" t="s">
        <v>147</v>
      </c>
      <c r="C15" s="80">
        <f>3300000/12</f>
        <v>275000</v>
      </c>
      <c r="D15" s="80">
        <f aca="true" t="shared" si="7" ref="D15:N15">3300000/12</f>
        <v>275000</v>
      </c>
      <c r="E15" s="80">
        <f t="shared" si="7"/>
        <v>275000</v>
      </c>
      <c r="F15" s="80">
        <f t="shared" si="7"/>
        <v>275000</v>
      </c>
      <c r="G15" s="80">
        <f t="shared" si="7"/>
        <v>275000</v>
      </c>
      <c r="H15" s="80">
        <f t="shared" si="7"/>
        <v>275000</v>
      </c>
      <c r="I15" s="80">
        <f t="shared" si="7"/>
        <v>275000</v>
      </c>
      <c r="J15" s="80">
        <f t="shared" si="7"/>
        <v>275000</v>
      </c>
      <c r="K15" s="80">
        <f t="shared" si="7"/>
        <v>275000</v>
      </c>
      <c r="L15" s="80">
        <f t="shared" si="7"/>
        <v>275000</v>
      </c>
      <c r="M15" s="80">
        <f t="shared" si="7"/>
        <v>275000</v>
      </c>
      <c r="N15" s="80">
        <f t="shared" si="7"/>
        <v>275000</v>
      </c>
      <c r="O15" s="81">
        <f t="shared" si="1"/>
        <v>3300000</v>
      </c>
    </row>
    <row r="16" spans="1:15" s="75" customFormat="1" ht="15.75" customHeight="1" thickBot="1">
      <c r="A16" s="74" t="s">
        <v>148</v>
      </c>
      <c r="B16" s="69" t="s">
        <v>149</v>
      </c>
      <c r="C16" s="85">
        <f aca="true" t="shared" si="8" ref="C16:N16">SUM(C6:C15)</f>
        <v>5879861.333333333</v>
      </c>
      <c r="D16" s="85">
        <f t="shared" si="8"/>
        <v>5879861.333333333</v>
      </c>
      <c r="E16" s="85">
        <f t="shared" si="8"/>
        <v>5879861.333333333</v>
      </c>
      <c r="F16" s="85">
        <f t="shared" si="8"/>
        <v>5879861.333333333</v>
      </c>
      <c r="G16" s="85">
        <f t="shared" si="8"/>
        <v>5879861.333333333</v>
      </c>
      <c r="H16" s="85">
        <f t="shared" si="8"/>
        <v>5879861.333333333</v>
      </c>
      <c r="I16" s="85">
        <f t="shared" si="8"/>
        <v>5879861.333333333</v>
      </c>
      <c r="J16" s="85">
        <f t="shared" si="8"/>
        <v>5879861.333333333</v>
      </c>
      <c r="K16" s="85">
        <f t="shared" si="8"/>
        <v>5879861.333333333</v>
      </c>
      <c r="L16" s="85">
        <f t="shared" si="8"/>
        <v>5879861.333333333</v>
      </c>
      <c r="M16" s="85">
        <f t="shared" si="8"/>
        <v>5879861.333333333</v>
      </c>
      <c r="N16" s="85">
        <f t="shared" si="8"/>
        <v>5879861.333333333</v>
      </c>
      <c r="O16" s="86">
        <f>SUM(C16:N16)</f>
        <v>70558336.00000001</v>
      </c>
    </row>
    <row r="17" spans="1:15" s="75" customFormat="1" ht="15" customHeight="1" thickBot="1">
      <c r="A17" s="74" t="s">
        <v>150</v>
      </c>
      <c r="B17" s="331" t="s">
        <v>151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3"/>
    </row>
    <row r="18" spans="1:15" s="82" customFormat="1" ht="13.5" customHeight="1">
      <c r="A18" s="87" t="s">
        <v>152</v>
      </c>
      <c r="B18" s="110" t="s">
        <v>153</v>
      </c>
      <c r="C18" s="83">
        <f>17611600/12</f>
        <v>1467633.3333333333</v>
      </c>
      <c r="D18" s="83">
        <f aca="true" t="shared" si="9" ref="D18:N18">17611600/12</f>
        <v>1467633.3333333333</v>
      </c>
      <c r="E18" s="83">
        <f t="shared" si="9"/>
        <v>1467633.3333333333</v>
      </c>
      <c r="F18" s="83">
        <f t="shared" si="9"/>
        <v>1467633.3333333333</v>
      </c>
      <c r="G18" s="83">
        <f t="shared" si="9"/>
        <v>1467633.3333333333</v>
      </c>
      <c r="H18" s="83">
        <f t="shared" si="9"/>
        <v>1467633.3333333333</v>
      </c>
      <c r="I18" s="83">
        <f t="shared" si="9"/>
        <v>1467633.3333333333</v>
      </c>
      <c r="J18" s="83">
        <f t="shared" si="9"/>
        <v>1467633.3333333333</v>
      </c>
      <c r="K18" s="83">
        <f t="shared" si="9"/>
        <v>1467633.3333333333</v>
      </c>
      <c r="L18" s="83">
        <f t="shared" si="9"/>
        <v>1467633.3333333333</v>
      </c>
      <c r="M18" s="83">
        <f t="shared" si="9"/>
        <v>1467633.3333333333</v>
      </c>
      <c r="N18" s="83">
        <f t="shared" si="9"/>
        <v>1467633.3333333333</v>
      </c>
      <c r="O18" s="84">
        <f t="shared" si="1"/>
        <v>17611600.000000004</v>
      </c>
    </row>
    <row r="19" spans="1:15" s="82" customFormat="1" ht="27" customHeight="1">
      <c r="A19" s="79" t="s">
        <v>154</v>
      </c>
      <c r="B19" s="109" t="s">
        <v>155</v>
      </c>
      <c r="C19" s="80">
        <f>3976552/12</f>
        <v>331379.3333333333</v>
      </c>
      <c r="D19" s="80">
        <f aca="true" t="shared" si="10" ref="D19:N19">3976552/12</f>
        <v>331379.3333333333</v>
      </c>
      <c r="E19" s="80">
        <f t="shared" si="10"/>
        <v>331379.3333333333</v>
      </c>
      <c r="F19" s="80">
        <f t="shared" si="10"/>
        <v>331379.3333333333</v>
      </c>
      <c r="G19" s="80">
        <f t="shared" si="10"/>
        <v>331379.3333333333</v>
      </c>
      <c r="H19" s="80">
        <f t="shared" si="10"/>
        <v>331379.3333333333</v>
      </c>
      <c r="I19" s="80">
        <f t="shared" si="10"/>
        <v>331379.3333333333</v>
      </c>
      <c r="J19" s="80">
        <f t="shared" si="10"/>
        <v>331379.3333333333</v>
      </c>
      <c r="K19" s="80">
        <f t="shared" si="10"/>
        <v>331379.3333333333</v>
      </c>
      <c r="L19" s="80">
        <f t="shared" si="10"/>
        <v>331379.3333333333</v>
      </c>
      <c r="M19" s="80">
        <f t="shared" si="10"/>
        <v>331379.3333333333</v>
      </c>
      <c r="N19" s="80">
        <f t="shared" si="10"/>
        <v>331379.3333333333</v>
      </c>
      <c r="O19" s="81">
        <f t="shared" si="1"/>
        <v>3976552.0000000005</v>
      </c>
    </row>
    <row r="20" spans="1:15" s="82" customFormat="1" ht="13.5" customHeight="1">
      <c r="A20" s="79" t="s">
        <v>156</v>
      </c>
      <c r="B20" s="107" t="s">
        <v>157</v>
      </c>
      <c r="C20" s="80">
        <f>35204108/12</f>
        <v>2933675.6666666665</v>
      </c>
      <c r="D20" s="80">
        <f aca="true" t="shared" si="11" ref="D20:N20">35204108/12</f>
        <v>2933675.6666666665</v>
      </c>
      <c r="E20" s="80">
        <f t="shared" si="11"/>
        <v>2933675.6666666665</v>
      </c>
      <c r="F20" s="80">
        <f t="shared" si="11"/>
        <v>2933675.6666666665</v>
      </c>
      <c r="G20" s="80">
        <f t="shared" si="11"/>
        <v>2933675.6666666665</v>
      </c>
      <c r="H20" s="80">
        <f t="shared" si="11"/>
        <v>2933675.6666666665</v>
      </c>
      <c r="I20" s="80">
        <f t="shared" si="11"/>
        <v>2933675.6666666665</v>
      </c>
      <c r="J20" s="80">
        <f t="shared" si="11"/>
        <v>2933675.6666666665</v>
      </c>
      <c r="K20" s="80">
        <f t="shared" si="11"/>
        <v>2933675.6666666665</v>
      </c>
      <c r="L20" s="80">
        <f t="shared" si="11"/>
        <v>2933675.6666666665</v>
      </c>
      <c r="M20" s="80">
        <f t="shared" si="11"/>
        <v>2933675.6666666665</v>
      </c>
      <c r="N20" s="80">
        <f t="shared" si="11"/>
        <v>2933675.6666666665</v>
      </c>
      <c r="O20" s="81">
        <f t="shared" si="1"/>
        <v>35204108.00000001</v>
      </c>
    </row>
    <row r="21" spans="1:15" s="82" customFormat="1" ht="13.5" customHeight="1">
      <c r="A21" s="79" t="s">
        <v>158</v>
      </c>
      <c r="B21" s="107" t="s">
        <v>159</v>
      </c>
      <c r="C21" s="80">
        <f>2481000/12</f>
        <v>206750</v>
      </c>
      <c r="D21" s="80">
        <f aca="true" t="shared" si="12" ref="D21:N21">2481000/12</f>
        <v>206750</v>
      </c>
      <c r="E21" s="80">
        <f t="shared" si="12"/>
        <v>206750</v>
      </c>
      <c r="F21" s="80">
        <f t="shared" si="12"/>
        <v>206750</v>
      </c>
      <c r="G21" s="80">
        <f t="shared" si="12"/>
        <v>206750</v>
      </c>
      <c r="H21" s="80">
        <f t="shared" si="12"/>
        <v>206750</v>
      </c>
      <c r="I21" s="80">
        <f t="shared" si="12"/>
        <v>206750</v>
      </c>
      <c r="J21" s="80">
        <f t="shared" si="12"/>
        <v>206750</v>
      </c>
      <c r="K21" s="80">
        <f t="shared" si="12"/>
        <v>206750</v>
      </c>
      <c r="L21" s="80">
        <f t="shared" si="12"/>
        <v>206750</v>
      </c>
      <c r="M21" s="80">
        <f t="shared" si="12"/>
        <v>206750</v>
      </c>
      <c r="N21" s="80">
        <f t="shared" si="12"/>
        <v>206750</v>
      </c>
      <c r="O21" s="81">
        <f t="shared" si="1"/>
        <v>2481000</v>
      </c>
    </row>
    <row r="22" spans="1:15" s="82" customFormat="1" ht="13.5" customHeight="1">
      <c r="A22" s="79" t="s">
        <v>160</v>
      </c>
      <c r="B22" s="107" t="s">
        <v>161</v>
      </c>
      <c r="C22" s="80">
        <f>2985086/12</f>
        <v>248757.16666666666</v>
      </c>
      <c r="D22" s="80">
        <f aca="true" t="shared" si="13" ref="D22:N22">2985086/12</f>
        <v>248757.16666666666</v>
      </c>
      <c r="E22" s="80">
        <f t="shared" si="13"/>
        <v>248757.16666666666</v>
      </c>
      <c r="F22" s="80">
        <f t="shared" si="13"/>
        <v>248757.16666666666</v>
      </c>
      <c r="G22" s="80">
        <f t="shared" si="13"/>
        <v>248757.16666666666</v>
      </c>
      <c r="H22" s="80">
        <f t="shared" si="13"/>
        <v>248757.16666666666</v>
      </c>
      <c r="I22" s="80">
        <f t="shared" si="13"/>
        <v>248757.16666666666</v>
      </c>
      <c r="J22" s="80">
        <f t="shared" si="13"/>
        <v>248757.16666666666</v>
      </c>
      <c r="K22" s="80">
        <f t="shared" si="13"/>
        <v>248757.16666666666</v>
      </c>
      <c r="L22" s="80">
        <f t="shared" si="13"/>
        <v>248757.16666666666</v>
      </c>
      <c r="M22" s="80">
        <f t="shared" si="13"/>
        <v>248757.16666666666</v>
      </c>
      <c r="N22" s="80">
        <f t="shared" si="13"/>
        <v>248757.16666666666</v>
      </c>
      <c r="O22" s="81">
        <f t="shared" si="1"/>
        <v>2985085.9999999995</v>
      </c>
    </row>
    <row r="23" spans="1:15" s="82" customFormat="1" ht="13.5" customHeight="1">
      <c r="A23" s="79" t="s">
        <v>162</v>
      </c>
      <c r="B23" s="107" t="s">
        <v>163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>
        <f t="shared" si="1"/>
        <v>0</v>
      </c>
    </row>
    <row r="24" spans="1:15" s="82" customFormat="1" ht="15.75">
      <c r="A24" s="79" t="s">
        <v>164</v>
      </c>
      <c r="B24" s="109" t="s">
        <v>165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>
        <f t="shared" si="1"/>
        <v>0</v>
      </c>
    </row>
    <row r="25" spans="1:15" s="82" customFormat="1" ht="13.5" customHeight="1">
      <c r="A25" s="79" t="s">
        <v>166</v>
      </c>
      <c r="B25" s="107" t="s">
        <v>167</v>
      </c>
      <c r="C25" s="80">
        <f>4999990/12</f>
        <v>416665.8333333333</v>
      </c>
      <c r="D25" s="80">
        <f aca="true" t="shared" si="14" ref="D25:N25">4999990/12</f>
        <v>416665.8333333333</v>
      </c>
      <c r="E25" s="80">
        <f t="shared" si="14"/>
        <v>416665.8333333333</v>
      </c>
      <c r="F25" s="80">
        <f t="shared" si="14"/>
        <v>416665.8333333333</v>
      </c>
      <c r="G25" s="80">
        <f t="shared" si="14"/>
        <v>416665.8333333333</v>
      </c>
      <c r="H25" s="80">
        <f t="shared" si="14"/>
        <v>416665.8333333333</v>
      </c>
      <c r="I25" s="80">
        <f t="shared" si="14"/>
        <v>416665.8333333333</v>
      </c>
      <c r="J25" s="80">
        <f t="shared" si="14"/>
        <v>416665.8333333333</v>
      </c>
      <c r="K25" s="80">
        <f t="shared" si="14"/>
        <v>416665.8333333333</v>
      </c>
      <c r="L25" s="80">
        <f t="shared" si="14"/>
        <v>416665.8333333333</v>
      </c>
      <c r="M25" s="80">
        <f t="shared" si="14"/>
        <v>416665.8333333333</v>
      </c>
      <c r="N25" s="80">
        <f t="shared" si="14"/>
        <v>416665.8333333333</v>
      </c>
      <c r="O25" s="81">
        <f t="shared" si="1"/>
        <v>4999990</v>
      </c>
    </row>
    <row r="26" spans="1:15" s="82" customFormat="1" ht="13.5" customHeight="1">
      <c r="A26" s="79" t="s">
        <v>168</v>
      </c>
      <c r="B26" s="107" t="s">
        <v>169</v>
      </c>
      <c r="C26" s="80">
        <f>3300000/12</f>
        <v>275000</v>
      </c>
      <c r="D26" s="80">
        <f aca="true" t="shared" si="15" ref="D26:N26">3300000/12</f>
        <v>275000</v>
      </c>
      <c r="E26" s="80">
        <f t="shared" si="15"/>
        <v>275000</v>
      </c>
      <c r="F26" s="80">
        <f t="shared" si="15"/>
        <v>275000</v>
      </c>
      <c r="G26" s="80">
        <f t="shared" si="15"/>
        <v>275000</v>
      </c>
      <c r="H26" s="80">
        <f t="shared" si="15"/>
        <v>275000</v>
      </c>
      <c r="I26" s="80">
        <f t="shared" si="15"/>
        <v>275000</v>
      </c>
      <c r="J26" s="80">
        <f t="shared" si="15"/>
        <v>275000</v>
      </c>
      <c r="K26" s="80">
        <f t="shared" si="15"/>
        <v>275000</v>
      </c>
      <c r="L26" s="80">
        <f t="shared" si="15"/>
        <v>275000</v>
      </c>
      <c r="M26" s="80">
        <f t="shared" si="15"/>
        <v>275000</v>
      </c>
      <c r="N26" s="80">
        <f t="shared" si="15"/>
        <v>275000</v>
      </c>
      <c r="O26" s="81">
        <f t="shared" si="1"/>
        <v>3300000</v>
      </c>
    </row>
    <row r="27" spans="1:15" s="82" customFormat="1" ht="13.5" customHeight="1" thickBot="1">
      <c r="A27" s="76" t="s">
        <v>170</v>
      </c>
      <c r="B27" s="273" t="s">
        <v>251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>
        <f>SUM(C27:N27)</f>
        <v>0</v>
      </c>
    </row>
    <row r="28" spans="1:15" s="75" customFormat="1" ht="15.75" customHeight="1" thickBot="1">
      <c r="A28" s="88" t="s">
        <v>170</v>
      </c>
      <c r="B28" s="69" t="s">
        <v>171</v>
      </c>
      <c r="C28" s="85">
        <f aca="true" t="shared" si="16" ref="C28:N28">SUM(C18:C27)</f>
        <v>5879861.333333333</v>
      </c>
      <c r="D28" s="85">
        <f t="shared" si="16"/>
        <v>5879861.333333333</v>
      </c>
      <c r="E28" s="85">
        <f t="shared" si="16"/>
        <v>5879861.333333333</v>
      </c>
      <c r="F28" s="85">
        <f t="shared" si="16"/>
        <v>5879861.333333333</v>
      </c>
      <c r="G28" s="85">
        <f t="shared" si="16"/>
        <v>5879861.333333333</v>
      </c>
      <c r="H28" s="85">
        <f t="shared" si="16"/>
        <v>5879861.333333333</v>
      </c>
      <c r="I28" s="85">
        <f t="shared" si="16"/>
        <v>5879861.333333333</v>
      </c>
      <c r="J28" s="85">
        <f t="shared" si="16"/>
        <v>5879861.333333333</v>
      </c>
      <c r="K28" s="85">
        <f t="shared" si="16"/>
        <v>5879861.333333333</v>
      </c>
      <c r="L28" s="85">
        <f t="shared" si="16"/>
        <v>5879861.333333333</v>
      </c>
      <c r="M28" s="85">
        <f t="shared" si="16"/>
        <v>5879861.333333333</v>
      </c>
      <c r="N28" s="85">
        <f t="shared" si="16"/>
        <v>5879861.333333333</v>
      </c>
      <c r="O28" s="86">
        <f>SUM(O18:O27)</f>
        <v>70558336.00000001</v>
      </c>
    </row>
    <row r="29" spans="1:15" ht="16.5" thickBot="1">
      <c r="A29" s="88" t="s">
        <v>172</v>
      </c>
      <c r="B29" s="111" t="s">
        <v>173</v>
      </c>
      <c r="C29" s="89">
        <f aca="true" t="shared" si="17" ref="C29:O29">C16-C28</f>
        <v>0</v>
      </c>
      <c r="D29" s="89">
        <f t="shared" si="17"/>
        <v>0</v>
      </c>
      <c r="E29" s="89">
        <f t="shared" si="17"/>
        <v>0</v>
      </c>
      <c r="F29" s="89">
        <f t="shared" si="17"/>
        <v>0</v>
      </c>
      <c r="G29" s="89">
        <f t="shared" si="17"/>
        <v>0</v>
      </c>
      <c r="H29" s="89">
        <f t="shared" si="17"/>
        <v>0</v>
      </c>
      <c r="I29" s="89">
        <f t="shared" si="17"/>
        <v>0</v>
      </c>
      <c r="J29" s="89">
        <f t="shared" si="17"/>
        <v>0</v>
      </c>
      <c r="K29" s="89">
        <f t="shared" si="17"/>
        <v>0</v>
      </c>
      <c r="L29" s="89">
        <f t="shared" si="17"/>
        <v>0</v>
      </c>
      <c r="M29" s="89">
        <f t="shared" si="17"/>
        <v>0</v>
      </c>
      <c r="N29" s="89">
        <f t="shared" si="17"/>
        <v>0</v>
      </c>
      <c r="O29" s="90">
        <f t="shared" si="17"/>
        <v>0</v>
      </c>
    </row>
    <row r="30" ht="15.75">
      <c r="A30" s="92"/>
    </row>
    <row r="31" spans="2:15" ht="15.75">
      <c r="B31" s="93"/>
      <c r="C31" s="94"/>
      <c r="D31" s="94"/>
      <c r="O31" s="91"/>
    </row>
    <row r="32" ht="15.75">
      <c r="O32" s="91"/>
    </row>
    <row r="33" ht="15.75">
      <c r="O33" s="91"/>
    </row>
    <row r="34" ht="15.75">
      <c r="O34" s="91"/>
    </row>
    <row r="35" ht="15.75">
      <c r="O35" s="91"/>
    </row>
    <row r="36" ht="15.75">
      <c r="O36" s="91"/>
    </row>
    <row r="37" ht="15.75">
      <c r="O37" s="91"/>
    </row>
    <row r="38" ht="15.75">
      <c r="O38" s="91"/>
    </row>
    <row r="39" ht="15.75">
      <c r="O39" s="91"/>
    </row>
    <row r="40" ht="15.75">
      <c r="O40" s="91"/>
    </row>
    <row r="41" ht="15.75">
      <c r="O41" s="91"/>
    </row>
    <row r="42" ht="15.75">
      <c r="O42" s="91"/>
    </row>
    <row r="43" ht="15.75">
      <c r="O43" s="91"/>
    </row>
    <row r="44" ht="15.75">
      <c r="O44" s="91"/>
    </row>
    <row r="45" ht="15.75">
      <c r="O45" s="91"/>
    </row>
    <row r="46" ht="15.75">
      <c r="O46" s="91"/>
    </row>
    <row r="47" ht="15.75">
      <c r="O47" s="91"/>
    </row>
    <row r="48" ht="15.75">
      <c r="O48" s="91"/>
    </row>
    <row r="49" ht="15.75">
      <c r="O49" s="91"/>
    </row>
    <row r="50" ht="15.75">
      <c r="O50" s="91"/>
    </row>
    <row r="51" ht="15.75">
      <c r="O51" s="91"/>
    </row>
    <row r="52" ht="15.75">
      <c r="O52" s="91"/>
    </row>
    <row r="53" ht="15.75">
      <c r="O53" s="91"/>
    </row>
    <row r="54" ht="15.75">
      <c r="O54" s="91"/>
    </row>
    <row r="55" ht="15.75">
      <c r="O55" s="91"/>
    </row>
    <row r="56" ht="15.75">
      <c r="O56" s="91"/>
    </row>
    <row r="57" ht="15.75">
      <c r="O57" s="91"/>
    </row>
    <row r="58" ht="15.75">
      <c r="O58" s="91"/>
    </row>
    <row r="59" ht="15.75">
      <c r="O59" s="91"/>
    </row>
    <row r="60" ht="15.75">
      <c r="O60" s="91"/>
    </row>
    <row r="61" ht="15.75">
      <c r="O61" s="91"/>
    </row>
    <row r="62" ht="15.75">
      <c r="O62" s="91"/>
    </row>
    <row r="63" ht="15.75">
      <c r="O63" s="91"/>
    </row>
    <row r="64" ht="15.75">
      <c r="O64" s="91"/>
    </row>
    <row r="65" ht="15.75">
      <c r="O65" s="91"/>
    </row>
    <row r="66" ht="15.75">
      <c r="O66" s="91"/>
    </row>
    <row r="67" ht="15.75">
      <c r="O67" s="91"/>
    </row>
    <row r="68" ht="15.75">
      <c r="O68" s="91"/>
    </row>
    <row r="69" ht="15.75">
      <c r="O69" s="91"/>
    </row>
    <row r="70" ht="15.75">
      <c r="O70" s="91"/>
    </row>
    <row r="71" ht="15.75">
      <c r="O71" s="91"/>
    </row>
    <row r="72" ht="15.75">
      <c r="O72" s="91"/>
    </row>
    <row r="73" ht="15.75">
      <c r="O73" s="91"/>
    </row>
    <row r="74" ht="15.75">
      <c r="O74" s="91"/>
    </row>
    <row r="75" ht="15.75">
      <c r="O75" s="91"/>
    </row>
    <row r="76" ht="15.75">
      <c r="O76" s="91"/>
    </row>
    <row r="77" ht="15.75">
      <c r="O77" s="91"/>
    </row>
    <row r="78" ht="15.75">
      <c r="O78" s="91"/>
    </row>
    <row r="79" ht="15.75">
      <c r="O79" s="91"/>
    </row>
    <row r="80" ht="15.75">
      <c r="O80" s="91"/>
    </row>
    <row r="81" ht="15.75">
      <c r="O81" s="91"/>
    </row>
    <row r="82" ht="15.75">
      <c r="O82" s="91"/>
    </row>
    <row r="83" ht="15.75">
      <c r="O83" s="91"/>
    </row>
    <row r="84" ht="15.75">
      <c r="O84" s="91"/>
    </row>
  </sheetData>
  <sheetProtection/>
  <mergeCells count="4">
    <mergeCell ref="A2:O2"/>
    <mergeCell ref="B5:O5"/>
    <mergeCell ref="B17:O17"/>
    <mergeCell ref="B1:D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10.57421875" style="0" customWidth="1"/>
    <col min="2" max="2" width="20.7109375" style="0" customWidth="1"/>
    <col min="3" max="3" width="22.28125" style="0" customWidth="1"/>
    <col min="4" max="4" width="17.140625" style="0" customWidth="1"/>
  </cols>
  <sheetData>
    <row r="1" spans="1:7" ht="15">
      <c r="A1" s="51" t="s">
        <v>279</v>
      </c>
      <c r="B1" s="51"/>
      <c r="C1" s="51"/>
      <c r="D1" s="51"/>
      <c r="E1" s="2"/>
      <c r="F1" s="3"/>
      <c r="G1" s="3"/>
    </row>
    <row r="2" spans="1:4" ht="15.75">
      <c r="A2" s="334" t="s">
        <v>283</v>
      </c>
      <c r="B2" s="334"/>
      <c r="C2" s="334"/>
      <c r="D2" s="334"/>
    </row>
    <row r="3" spans="1:4" ht="15.75">
      <c r="A3" s="246"/>
      <c r="B3" s="246"/>
      <c r="C3" s="246"/>
      <c r="D3" s="246"/>
    </row>
    <row r="4" spans="1:4" ht="15.75" thickBot="1">
      <c r="A4" s="247"/>
      <c r="B4" s="247"/>
      <c r="C4" s="335" t="s">
        <v>81</v>
      </c>
      <c r="D4" s="335"/>
    </row>
    <row r="5" spans="1:4" ht="26.25" thickBot="1">
      <c r="A5" s="248" t="s">
        <v>196</v>
      </c>
      <c r="B5" s="249" t="s">
        <v>197</v>
      </c>
      <c r="C5" s="249" t="s">
        <v>198</v>
      </c>
      <c r="D5" s="250" t="s">
        <v>199</v>
      </c>
    </row>
    <row r="6" spans="1:4" ht="15">
      <c r="A6" s="251" t="s">
        <v>56</v>
      </c>
      <c r="B6" s="252"/>
      <c r="C6" s="252"/>
      <c r="D6" s="253"/>
    </row>
    <row r="7" spans="1:4" ht="15">
      <c r="A7" s="254" t="s">
        <v>58</v>
      </c>
      <c r="B7" s="255"/>
      <c r="C7" s="255"/>
      <c r="D7" s="256"/>
    </row>
    <row r="8" spans="1:4" ht="15">
      <c r="A8" s="254" t="s">
        <v>59</v>
      </c>
      <c r="B8" s="255"/>
      <c r="C8" s="255"/>
      <c r="D8" s="256"/>
    </row>
    <row r="9" spans="1:4" ht="15">
      <c r="A9" s="254" t="s">
        <v>60</v>
      </c>
      <c r="B9" s="255"/>
      <c r="C9" s="255"/>
      <c r="D9" s="256"/>
    </row>
    <row r="10" spans="1:4" ht="15">
      <c r="A10" s="254" t="s">
        <v>61</v>
      </c>
      <c r="B10" s="255"/>
      <c r="C10" s="255"/>
      <c r="D10" s="256"/>
    </row>
    <row r="11" spans="1:4" ht="15">
      <c r="A11" s="254" t="s">
        <v>62</v>
      </c>
      <c r="B11" s="255"/>
      <c r="C11" s="255"/>
      <c r="D11" s="256"/>
    </row>
    <row r="12" spans="1:4" ht="15">
      <c r="A12" s="254" t="s">
        <v>120</v>
      </c>
      <c r="B12" s="255"/>
      <c r="C12" s="255"/>
      <c r="D12" s="256"/>
    </row>
    <row r="13" spans="1:4" ht="15">
      <c r="A13" s="254" t="s">
        <v>142</v>
      </c>
      <c r="B13" s="255"/>
      <c r="C13" s="255"/>
      <c r="D13" s="256"/>
    </row>
    <row r="14" spans="1:4" ht="15">
      <c r="A14" s="254" t="s">
        <v>144</v>
      </c>
      <c r="B14" s="255"/>
      <c r="C14" s="255"/>
      <c r="D14" s="256"/>
    </row>
    <row r="15" spans="1:4" ht="15">
      <c r="A15" s="254" t="s">
        <v>146</v>
      </c>
      <c r="B15" s="255"/>
      <c r="C15" s="255"/>
      <c r="D15" s="256"/>
    </row>
    <row r="16" spans="1:4" ht="15">
      <c r="A16" s="254" t="s">
        <v>148</v>
      </c>
      <c r="B16" s="255"/>
      <c r="C16" s="255"/>
      <c r="D16" s="256"/>
    </row>
    <row r="17" spans="1:4" ht="15">
      <c r="A17" s="254" t="s">
        <v>150</v>
      </c>
      <c r="B17" s="255"/>
      <c r="C17" s="255"/>
      <c r="D17" s="256"/>
    </row>
    <row r="18" spans="1:4" ht="15">
      <c r="A18" s="254" t="s">
        <v>152</v>
      </c>
      <c r="B18" s="255"/>
      <c r="C18" s="255"/>
      <c r="D18" s="256"/>
    </row>
    <row r="19" spans="1:4" ht="15">
      <c r="A19" s="254" t="s">
        <v>154</v>
      </c>
      <c r="B19" s="255"/>
      <c r="C19" s="255"/>
      <c r="D19" s="256"/>
    </row>
    <row r="20" spans="1:4" ht="15">
      <c r="A20" s="254" t="s">
        <v>156</v>
      </c>
      <c r="B20" s="255"/>
      <c r="C20" s="255"/>
      <c r="D20" s="256"/>
    </row>
    <row r="21" spans="1:4" ht="15">
      <c r="A21" s="254" t="s">
        <v>158</v>
      </c>
      <c r="B21" s="255"/>
      <c r="C21" s="255"/>
      <c r="D21" s="256"/>
    </row>
    <row r="22" spans="1:4" ht="15">
      <c r="A22" s="254" t="s">
        <v>160</v>
      </c>
      <c r="B22" s="255"/>
      <c r="C22" s="255"/>
      <c r="D22" s="256"/>
    </row>
    <row r="23" spans="1:4" ht="15">
      <c r="A23" s="254" t="s">
        <v>162</v>
      </c>
      <c r="B23" s="255"/>
      <c r="C23" s="255"/>
      <c r="D23" s="256"/>
    </row>
    <row r="24" spans="1:4" ht="15">
      <c r="A24" s="254" t="s">
        <v>164</v>
      </c>
      <c r="B24" s="255"/>
      <c r="C24" s="255"/>
      <c r="D24" s="256"/>
    </row>
    <row r="25" spans="1:4" ht="15">
      <c r="A25" s="254" t="s">
        <v>166</v>
      </c>
      <c r="B25" s="255"/>
      <c r="C25" s="255"/>
      <c r="D25" s="256"/>
    </row>
    <row r="26" spans="1:4" ht="15">
      <c r="A26" s="254" t="s">
        <v>168</v>
      </c>
      <c r="B26" s="255"/>
      <c r="C26" s="255"/>
      <c r="D26" s="256"/>
    </row>
    <row r="27" spans="1:4" ht="15">
      <c r="A27" s="254" t="s">
        <v>170</v>
      </c>
      <c r="B27" s="255"/>
      <c r="C27" s="255"/>
      <c r="D27" s="256"/>
    </row>
    <row r="28" spans="1:4" ht="15">
      <c r="A28" s="254" t="s">
        <v>172</v>
      </c>
      <c r="B28" s="255"/>
      <c r="C28" s="255"/>
      <c r="D28" s="256"/>
    </row>
    <row r="29" spans="1:4" ht="15">
      <c r="A29" s="254" t="s">
        <v>200</v>
      </c>
      <c r="B29" s="255"/>
      <c r="C29" s="255"/>
      <c r="D29" s="256"/>
    </row>
    <row r="30" spans="1:4" ht="15">
      <c r="A30" s="254" t="s">
        <v>201</v>
      </c>
      <c r="B30" s="255"/>
      <c r="C30" s="255"/>
      <c r="D30" s="256"/>
    </row>
    <row r="31" spans="1:4" ht="15">
      <c r="A31" s="254" t="s">
        <v>202</v>
      </c>
      <c r="B31" s="255"/>
      <c r="C31" s="255"/>
      <c r="D31" s="256"/>
    </row>
    <row r="32" spans="1:4" ht="15">
      <c r="A32" s="254" t="s">
        <v>203</v>
      </c>
      <c r="B32" s="255"/>
      <c r="C32" s="255"/>
      <c r="D32" s="256"/>
    </row>
    <row r="33" spans="1:4" ht="15">
      <c r="A33" s="254" t="s">
        <v>204</v>
      </c>
      <c r="B33" s="255"/>
      <c r="C33" s="255"/>
      <c r="D33" s="256"/>
    </row>
    <row r="34" spans="1:4" ht="15">
      <c r="A34" s="254" t="s">
        <v>205</v>
      </c>
      <c r="B34" s="255"/>
      <c r="C34" s="255"/>
      <c r="D34" s="256"/>
    </row>
    <row r="35" spans="1:4" ht="15">
      <c r="A35" s="254" t="s">
        <v>206</v>
      </c>
      <c r="B35" s="255"/>
      <c r="C35" s="255"/>
      <c r="D35" s="257"/>
    </row>
    <row r="36" spans="1:4" ht="15">
      <c r="A36" s="254" t="s">
        <v>207</v>
      </c>
      <c r="B36" s="255"/>
      <c r="C36" s="255"/>
      <c r="D36" s="257"/>
    </row>
    <row r="37" spans="1:4" ht="15">
      <c r="A37" s="254" t="s">
        <v>208</v>
      </c>
      <c r="B37" s="255"/>
      <c r="C37" s="255"/>
      <c r="D37" s="257"/>
    </row>
    <row r="38" spans="1:4" ht="15.75" thickBot="1">
      <c r="A38" s="258" t="s">
        <v>209</v>
      </c>
      <c r="B38" s="259"/>
      <c r="C38" s="259"/>
      <c r="D38" s="260"/>
    </row>
    <row r="39" spans="1:4" ht="15.75" thickBot="1">
      <c r="A39" s="336" t="s">
        <v>102</v>
      </c>
      <c r="B39" s="337"/>
      <c r="C39" s="261"/>
      <c r="D39" s="262">
        <f>SUM(D6:D38)</f>
        <v>0</v>
      </c>
    </row>
  </sheetData>
  <sheetProtection/>
  <mergeCells count="3">
    <mergeCell ref="A2:D2"/>
    <mergeCell ref="C4:D4"/>
    <mergeCell ref="A39:B39"/>
  </mergeCells>
  <conditionalFormatting sqref="D39">
    <cfRule type="cellIs" priority="1" dxfId="2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5.8515625" style="0" customWidth="1"/>
  </cols>
  <sheetData>
    <row r="1" spans="1:7" ht="15">
      <c r="A1" s="51" t="s">
        <v>280</v>
      </c>
      <c r="B1" s="51"/>
      <c r="C1" s="51"/>
      <c r="D1" s="51"/>
      <c r="E1" s="51"/>
      <c r="F1" s="51"/>
      <c r="G1" s="51"/>
    </row>
    <row r="5" spans="1:7" ht="15.75">
      <c r="A5" s="338" t="s">
        <v>106</v>
      </c>
      <c r="B5" s="338"/>
      <c r="C5" s="338"/>
      <c r="D5" s="338"/>
      <c r="E5" s="338"/>
      <c r="F5" s="338"/>
      <c r="G5" s="338"/>
    </row>
    <row r="6" spans="1:7" ht="15">
      <c r="A6" s="199"/>
      <c r="B6" s="199"/>
      <c r="C6" s="199"/>
      <c r="D6" s="199"/>
      <c r="E6" s="199"/>
      <c r="F6" s="199"/>
      <c r="G6" s="199"/>
    </row>
    <row r="7" spans="1:7" ht="15.75">
      <c r="A7" s="200" t="s">
        <v>107</v>
      </c>
      <c r="B7" s="201"/>
      <c r="C7" s="339" t="s">
        <v>256</v>
      </c>
      <c r="D7" s="339"/>
      <c r="E7" s="339"/>
      <c r="F7" s="339"/>
      <c r="G7" s="339"/>
    </row>
    <row r="8" spans="1:7" ht="15.75">
      <c r="A8" s="201"/>
      <c r="B8" s="201"/>
      <c r="C8" s="201"/>
      <c r="D8" s="201"/>
      <c r="E8" s="201"/>
      <c r="F8" s="201"/>
      <c r="G8" s="201"/>
    </row>
    <row r="9" spans="1:7" ht="15.75">
      <c r="A9" s="200"/>
      <c r="B9" s="201"/>
      <c r="C9" s="339"/>
      <c r="D9" s="339"/>
      <c r="E9" s="339"/>
      <c r="F9" s="339"/>
      <c r="G9" s="201"/>
    </row>
    <row r="10" spans="1:7" ht="15">
      <c r="A10" s="178"/>
      <c r="B10" s="178"/>
      <c r="C10" s="178"/>
      <c r="D10" s="178"/>
      <c r="E10" s="178"/>
      <c r="F10" s="178"/>
      <c r="G10" s="178"/>
    </row>
    <row r="11" spans="1:7" ht="15">
      <c r="A11" s="202" t="s">
        <v>122</v>
      </c>
      <c r="B11" s="203"/>
      <c r="C11" s="203"/>
      <c r="D11" s="204"/>
      <c r="E11" s="204"/>
      <c r="F11" s="204"/>
      <c r="G11" s="204"/>
    </row>
    <row r="12" spans="1:7" ht="15.75" thickBot="1">
      <c r="A12" s="202" t="s">
        <v>108</v>
      </c>
      <c r="B12" s="204"/>
      <c r="C12" s="204"/>
      <c r="D12" s="204"/>
      <c r="E12" s="204"/>
      <c r="F12" s="204"/>
      <c r="G12" s="204"/>
    </row>
    <row r="13" spans="1:7" ht="36.75" thickBot="1">
      <c r="A13" s="205" t="s">
        <v>8</v>
      </c>
      <c r="B13" s="206" t="s">
        <v>109</v>
      </c>
      <c r="C13" s="206" t="s">
        <v>110</v>
      </c>
      <c r="D13" s="206" t="s">
        <v>111</v>
      </c>
      <c r="E13" s="206" t="s">
        <v>112</v>
      </c>
      <c r="F13" s="206" t="s">
        <v>113</v>
      </c>
      <c r="G13" s="207" t="s">
        <v>102</v>
      </c>
    </row>
    <row r="14" spans="1:7" ht="22.5">
      <c r="A14" s="208" t="s">
        <v>56</v>
      </c>
      <c r="B14" s="209" t="s">
        <v>114</v>
      </c>
      <c r="C14" s="210"/>
      <c r="D14" s="210"/>
      <c r="E14" s="210"/>
      <c r="F14" s="210"/>
      <c r="G14" s="211">
        <f>SUM(C14:F14)</f>
        <v>0</v>
      </c>
    </row>
    <row r="15" spans="1:7" ht="45">
      <c r="A15" s="212" t="s">
        <v>58</v>
      </c>
      <c r="B15" s="213" t="s">
        <v>115</v>
      </c>
      <c r="C15" s="214"/>
      <c r="D15" s="214"/>
      <c r="E15" s="214"/>
      <c r="F15" s="214"/>
      <c r="G15" s="215">
        <f aca="true" t="shared" si="0" ref="G15:G20">SUM(C15:F15)</f>
        <v>0</v>
      </c>
    </row>
    <row r="16" spans="1:7" ht="33.75">
      <c r="A16" s="212" t="s">
        <v>59</v>
      </c>
      <c r="B16" s="213" t="s">
        <v>116</v>
      </c>
      <c r="C16" s="214"/>
      <c r="D16" s="214"/>
      <c r="E16" s="214"/>
      <c r="F16" s="214"/>
      <c r="G16" s="215">
        <f t="shared" si="0"/>
        <v>0</v>
      </c>
    </row>
    <row r="17" spans="1:7" ht="22.5">
      <c r="A17" s="212" t="s">
        <v>60</v>
      </c>
      <c r="B17" s="213" t="s">
        <v>117</v>
      </c>
      <c r="C17" s="214"/>
      <c r="D17" s="214"/>
      <c r="E17" s="214"/>
      <c r="F17" s="214"/>
      <c r="G17" s="215">
        <f t="shared" si="0"/>
        <v>0</v>
      </c>
    </row>
    <row r="18" spans="1:7" ht="33.75">
      <c r="A18" s="212" t="s">
        <v>61</v>
      </c>
      <c r="B18" s="213" t="s">
        <v>118</v>
      </c>
      <c r="C18" s="214"/>
      <c r="D18" s="214"/>
      <c r="E18" s="214"/>
      <c r="F18" s="214"/>
      <c r="G18" s="215">
        <f t="shared" si="0"/>
        <v>0</v>
      </c>
    </row>
    <row r="19" spans="1:7" ht="23.25" thickBot="1">
      <c r="A19" s="216" t="s">
        <v>62</v>
      </c>
      <c r="B19" s="217" t="s">
        <v>119</v>
      </c>
      <c r="C19" s="218"/>
      <c r="D19" s="218"/>
      <c r="E19" s="218"/>
      <c r="F19" s="218"/>
      <c r="G19" s="219">
        <f t="shared" si="0"/>
        <v>0</v>
      </c>
    </row>
    <row r="20" spans="1:7" ht="15.75" thickBot="1">
      <c r="A20" s="220" t="s">
        <v>120</v>
      </c>
      <c r="B20" s="221" t="s">
        <v>102</v>
      </c>
      <c r="C20" s="222">
        <f>SUM(C14:C19)</f>
        <v>0</v>
      </c>
      <c r="D20" s="222">
        <f>SUM(D14:D19)</f>
        <v>0</v>
      </c>
      <c r="E20" s="222">
        <f>SUM(E14:E19)</f>
        <v>0</v>
      </c>
      <c r="F20" s="222">
        <f>SUM(F14:F19)</f>
        <v>0</v>
      </c>
      <c r="G20" s="223">
        <f t="shared" si="0"/>
        <v>0</v>
      </c>
    </row>
    <row r="21" spans="1:7" ht="15">
      <c r="A21" s="178"/>
      <c r="B21" s="178"/>
      <c r="C21" s="178"/>
      <c r="D21" s="178"/>
      <c r="E21" s="178"/>
      <c r="F21" s="178"/>
      <c r="G21" s="178"/>
    </row>
    <row r="22" spans="1:7" ht="15">
      <c r="A22" s="178"/>
      <c r="B22" s="178"/>
      <c r="C22" s="178"/>
      <c r="D22" s="178"/>
      <c r="E22" s="178"/>
      <c r="F22" s="178"/>
      <c r="G22" s="178"/>
    </row>
    <row r="23" spans="1:7" ht="15">
      <c r="A23" s="178"/>
      <c r="B23" s="178"/>
      <c r="C23" s="178"/>
      <c r="D23" s="178"/>
      <c r="E23" s="178"/>
      <c r="F23" s="178"/>
      <c r="G23" s="178"/>
    </row>
    <row r="24" spans="1:7" ht="15.75">
      <c r="A24" s="224"/>
      <c r="B24" s="178"/>
      <c r="C24" s="178"/>
      <c r="D24" s="178"/>
      <c r="E24" s="178"/>
      <c r="F24" s="178"/>
      <c r="G24" s="178"/>
    </row>
    <row r="25" spans="1:7" ht="15">
      <c r="A25" s="178"/>
      <c r="B25" s="178"/>
      <c r="C25" s="178"/>
      <c r="D25" s="178"/>
      <c r="E25" s="178"/>
      <c r="F25" s="178"/>
      <c r="G25" s="178"/>
    </row>
    <row r="26" spans="1:7" ht="15">
      <c r="A26" s="178"/>
      <c r="B26" s="178"/>
      <c r="C26" s="178"/>
      <c r="D26" s="178"/>
      <c r="E26" s="178"/>
      <c r="F26" s="178"/>
      <c r="G26" s="178"/>
    </row>
    <row r="27" spans="1:7" ht="15">
      <c r="A27" s="178"/>
      <c r="B27" s="178"/>
      <c r="C27" s="225"/>
      <c r="D27" s="225"/>
      <c r="E27" s="225"/>
      <c r="F27" s="225"/>
      <c r="G27" s="178"/>
    </row>
    <row r="28" spans="1:7" ht="15">
      <c r="A28" s="178"/>
      <c r="B28" s="178"/>
      <c r="C28" s="226"/>
      <c r="D28" s="227" t="s">
        <v>121</v>
      </c>
      <c r="E28" s="227"/>
      <c r="F28" s="226"/>
      <c r="G28" s="178"/>
    </row>
    <row r="29" spans="1:7" ht="15">
      <c r="A29" s="199"/>
      <c r="B29" s="199"/>
      <c r="C29" s="228"/>
      <c r="D29" s="229"/>
      <c r="E29" s="229"/>
      <c r="F29" s="228"/>
      <c r="G29" s="199"/>
    </row>
  </sheetData>
  <sheetProtection/>
  <mergeCells count="3">
    <mergeCell ref="A5:G5"/>
    <mergeCell ref="C7:G7"/>
    <mergeCell ref="C9:F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9">
      <selection activeCell="B12" sqref="B12"/>
    </sheetView>
  </sheetViews>
  <sheetFormatPr defaultColWidth="9.140625" defaultRowHeight="15"/>
  <cols>
    <col min="1" max="1" width="76.00390625" style="199" customWidth="1"/>
    <col min="2" max="2" width="23.8515625" style="199" customWidth="1"/>
    <col min="3" max="3" width="3.00390625" style="199" customWidth="1"/>
    <col min="4" max="16384" width="9.140625" style="199" customWidth="1"/>
  </cols>
  <sheetData>
    <row r="1" spans="1:7" ht="15">
      <c r="A1" s="51" t="s">
        <v>281</v>
      </c>
      <c r="B1" s="51"/>
      <c r="C1" s="51"/>
      <c r="D1" s="51"/>
      <c r="E1" s="2"/>
      <c r="F1" s="3"/>
      <c r="G1" s="3"/>
    </row>
    <row r="2" spans="1:7" ht="15">
      <c r="A2" s="51"/>
      <c r="B2" s="51"/>
      <c r="C2" s="51"/>
      <c r="D2" s="51"/>
      <c r="E2" s="2"/>
      <c r="F2" s="3"/>
      <c r="G2" s="3"/>
    </row>
    <row r="3" spans="1:2" ht="15.75">
      <c r="A3" s="340" t="s">
        <v>250</v>
      </c>
      <c r="B3" s="340"/>
    </row>
    <row r="4" spans="1:2" ht="16.5" thickBot="1">
      <c r="A4" s="231"/>
      <c r="B4" s="232" t="s">
        <v>174</v>
      </c>
    </row>
    <row r="5" spans="1:2" s="235" customFormat="1" ht="24.75" thickBot="1">
      <c r="A5" s="233" t="s">
        <v>175</v>
      </c>
      <c r="B5" s="234" t="s">
        <v>282</v>
      </c>
    </row>
    <row r="6" spans="1:2" s="238" customFormat="1" ht="13.5" thickBot="1">
      <c r="A6" s="236" t="s">
        <v>2</v>
      </c>
      <c r="B6" s="237" t="s">
        <v>3</v>
      </c>
    </row>
    <row r="7" spans="1:2" ht="15">
      <c r="A7" s="239" t="s">
        <v>176</v>
      </c>
      <c r="B7" s="240">
        <v>1540940</v>
      </c>
    </row>
    <row r="8" spans="1:2" ht="15">
      <c r="A8" s="241" t="s">
        <v>177</v>
      </c>
      <c r="B8" s="240">
        <v>1312000</v>
      </c>
    </row>
    <row r="9" spans="1:2" ht="15">
      <c r="A9" s="241" t="s">
        <v>178</v>
      </c>
      <c r="B9" s="242"/>
    </row>
    <row r="10" spans="1:2" ht="15">
      <c r="A10" s="241" t="s">
        <v>179</v>
      </c>
      <c r="B10" s="240">
        <v>306450</v>
      </c>
    </row>
    <row r="11" spans="1:2" ht="15">
      <c r="A11" s="241" t="s">
        <v>180</v>
      </c>
      <c r="B11" s="240">
        <v>8569730</v>
      </c>
    </row>
    <row r="12" spans="1:2" ht="15">
      <c r="A12" s="241" t="s">
        <v>181</v>
      </c>
      <c r="B12" s="240">
        <v>629400</v>
      </c>
    </row>
    <row r="13" spans="1:2" ht="15">
      <c r="A13" s="241" t="s">
        <v>182</v>
      </c>
      <c r="B13" s="240">
        <v>2481000</v>
      </c>
    </row>
    <row r="14" spans="1:2" ht="15">
      <c r="A14" s="241" t="s">
        <v>183</v>
      </c>
      <c r="B14" s="242">
        <v>1800000</v>
      </c>
    </row>
    <row r="15" spans="1:3" ht="15">
      <c r="A15" s="241" t="s">
        <v>184</v>
      </c>
      <c r="B15" s="240"/>
      <c r="C15" s="341"/>
    </row>
    <row r="16" spans="1:3" ht="15">
      <c r="A16" s="241" t="s">
        <v>185</v>
      </c>
      <c r="B16" s="242"/>
      <c r="C16" s="341"/>
    </row>
    <row r="17" spans="1:3" ht="15">
      <c r="A17" s="241" t="s">
        <v>186</v>
      </c>
      <c r="B17" s="240"/>
      <c r="C17" s="341"/>
    </row>
    <row r="18" spans="1:3" ht="15">
      <c r="A18" s="241" t="s">
        <v>187</v>
      </c>
      <c r="B18" s="240"/>
      <c r="C18" s="341"/>
    </row>
    <row r="19" spans="1:3" ht="15">
      <c r="A19" s="241" t="s">
        <v>188</v>
      </c>
      <c r="B19" s="242"/>
      <c r="C19" s="341"/>
    </row>
    <row r="20" spans="1:3" ht="15">
      <c r="A20" s="241" t="s">
        <v>189</v>
      </c>
      <c r="B20" s="240"/>
      <c r="C20" s="341"/>
    </row>
    <row r="21" spans="1:3" ht="15">
      <c r="A21" s="241" t="s">
        <v>190</v>
      </c>
      <c r="B21" s="240"/>
      <c r="C21" s="341"/>
    </row>
    <row r="22" spans="1:3" ht="15">
      <c r="A22" s="241" t="s">
        <v>191</v>
      </c>
      <c r="B22" s="240"/>
      <c r="C22" s="341"/>
    </row>
    <row r="23" spans="1:3" ht="15">
      <c r="A23" s="241" t="s">
        <v>192</v>
      </c>
      <c r="B23" s="242">
        <v>1107200</v>
      </c>
      <c r="C23" s="341"/>
    </row>
    <row r="24" spans="1:3" ht="15">
      <c r="A24" s="241" t="s">
        <v>193</v>
      </c>
      <c r="B24" s="242">
        <v>3100000</v>
      </c>
      <c r="C24" s="341"/>
    </row>
    <row r="25" spans="1:3" ht="15">
      <c r="A25" s="241" t="s">
        <v>194</v>
      </c>
      <c r="B25" s="240"/>
      <c r="C25" s="341"/>
    </row>
    <row r="26" spans="1:3" ht="15.75" thickBot="1">
      <c r="A26" s="243" t="s">
        <v>195</v>
      </c>
      <c r="B26" s="242"/>
      <c r="C26" s="341"/>
    </row>
    <row r="27" spans="1:3" s="196" customFormat="1" ht="19.5" customHeight="1" thickBot="1">
      <c r="A27" s="244" t="s">
        <v>102</v>
      </c>
      <c r="B27" s="245">
        <f>SUM(B7:B26)</f>
        <v>20846720</v>
      </c>
      <c r="C27" s="341"/>
    </row>
  </sheetData>
  <sheetProtection/>
  <mergeCells count="2">
    <mergeCell ref="A3:B3"/>
    <mergeCell ref="C15:C2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9">
      <selection activeCell="H18" sqref="H18:I18"/>
    </sheetView>
  </sheetViews>
  <sheetFormatPr defaultColWidth="9.140625" defaultRowHeight="15"/>
  <cols>
    <col min="2" max="2" width="32.57421875" style="0" customWidth="1"/>
    <col min="3" max="3" width="16.421875" style="0" customWidth="1"/>
    <col min="4" max="4" width="17.00390625" style="0" customWidth="1"/>
    <col min="5" max="5" width="17.00390625" style="276" customWidth="1"/>
    <col min="6" max="6" width="27.7109375" style="0" bestFit="1" customWidth="1"/>
    <col min="7" max="7" width="16.421875" style="0" customWidth="1"/>
    <col min="8" max="8" width="18.57421875" style="0" customWidth="1"/>
    <col min="9" max="9" width="18.57421875" style="276" customWidth="1"/>
  </cols>
  <sheetData>
    <row r="1" spans="1:9" ht="15">
      <c r="A1" s="1"/>
      <c r="B1" s="279" t="s">
        <v>258</v>
      </c>
      <c r="C1" s="280"/>
      <c r="D1" s="280"/>
      <c r="F1" s="2"/>
      <c r="G1" s="3"/>
      <c r="H1" s="3"/>
      <c r="I1" s="3"/>
    </row>
    <row r="2" spans="1:9" ht="15">
      <c r="A2" s="1"/>
      <c r="B2" s="2"/>
      <c r="C2" s="2"/>
      <c r="D2" s="2"/>
      <c r="E2" s="2"/>
      <c r="F2" s="2"/>
      <c r="G2" s="4"/>
      <c r="H2" s="4"/>
      <c r="I2" s="4"/>
    </row>
    <row r="3" spans="1:9" ht="15.75">
      <c r="A3" s="1"/>
      <c r="B3" s="281" t="s">
        <v>255</v>
      </c>
      <c r="C3" s="281"/>
      <c r="D3" s="281"/>
      <c r="E3" s="281"/>
      <c r="F3" s="281"/>
      <c r="G3" s="282"/>
      <c r="H3" s="282"/>
      <c r="I3" s="278"/>
    </row>
    <row r="4" spans="1:9" ht="15.75">
      <c r="A4" s="1"/>
      <c r="B4" s="281" t="s">
        <v>287</v>
      </c>
      <c r="C4" s="281"/>
      <c r="D4" s="281"/>
      <c r="E4" s="281"/>
      <c r="F4" s="281"/>
      <c r="G4" s="282"/>
      <c r="H4" s="282"/>
      <c r="I4" s="278"/>
    </row>
    <row r="5" spans="1:9" ht="15.75">
      <c r="A5" s="1"/>
      <c r="B5" s="281" t="s">
        <v>51</v>
      </c>
      <c r="C5" s="281"/>
      <c r="D5" s="281"/>
      <c r="E5" s="281"/>
      <c r="F5" s="281"/>
      <c r="G5" s="281"/>
      <c r="H5" s="281"/>
      <c r="I5" s="277"/>
    </row>
    <row r="6" spans="1:9" ht="15">
      <c r="A6" s="1"/>
      <c r="B6" s="286"/>
      <c r="C6" s="286"/>
      <c r="D6" s="286"/>
      <c r="E6" s="286"/>
      <c r="F6" s="286"/>
      <c r="G6" s="3"/>
      <c r="H6" s="3" t="s">
        <v>1</v>
      </c>
      <c r="I6" s="3"/>
    </row>
    <row r="7" spans="1:9" ht="15">
      <c r="A7" s="5"/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  <c r="H7" s="7" t="s">
        <v>289</v>
      </c>
      <c r="I7" s="342" t="s">
        <v>290</v>
      </c>
    </row>
    <row r="8" spans="1:9" ht="15" customHeight="1">
      <c r="A8" s="284" t="s">
        <v>8</v>
      </c>
      <c r="B8" s="283" t="s">
        <v>9</v>
      </c>
      <c r="C8" s="283" t="s">
        <v>286</v>
      </c>
      <c r="D8" s="283" t="s">
        <v>285</v>
      </c>
      <c r="E8" s="283" t="s">
        <v>291</v>
      </c>
      <c r="F8" s="283" t="s">
        <v>9</v>
      </c>
      <c r="G8" s="283" t="s">
        <v>286</v>
      </c>
      <c r="H8" s="283" t="s">
        <v>285</v>
      </c>
      <c r="I8" s="283" t="s">
        <v>291</v>
      </c>
    </row>
    <row r="9" spans="1:9" ht="15">
      <c r="A9" s="285"/>
      <c r="B9" s="283"/>
      <c r="C9" s="283"/>
      <c r="D9" s="283"/>
      <c r="E9" s="283"/>
      <c r="F9" s="283"/>
      <c r="G9" s="283"/>
      <c r="H9" s="283"/>
      <c r="I9" s="283"/>
    </row>
    <row r="10" spans="1:9" ht="15">
      <c r="A10" s="8">
        <v>1</v>
      </c>
      <c r="B10" s="9" t="s">
        <v>10</v>
      </c>
      <c r="C10" s="10"/>
      <c r="D10" s="10"/>
      <c r="E10" s="10"/>
      <c r="F10" s="9" t="s">
        <v>11</v>
      </c>
      <c r="G10" s="11"/>
      <c r="H10" s="11"/>
      <c r="I10" s="11"/>
    </row>
    <row r="11" spans="1:9" ht="15">
      <c r="A11" s="8">
        <v>2</v>
      </c>
      <c r="B11" s="12" t="s">
        <v>12</v>
      </c>
      <c r="C11" s="10">
        <f>+'1. Pénzesgyőr'!C11-'2.2 önként vállalt'!C11</f>
        <v>2455000</v>
      </c>
      <c r="D11" s="10">
        <f>+'1. Pénzesgyőr'!D11-'2.2 önként vállalt'!D11</f>
        <v>3020855</v>
      </c>
      <c r="E11" s="10">
        <f>+'1. Pénzesgyőr'!E11-'2.2 önként vállalt'!E11</f>
        <v>4173435</v>
      </c>
      <c r="F11" s="12" t="s">
        <v>13</v>
      </c>
      <c r="G11" s="10">
        <f>+'1. Pénzesgyőr'!G11-'2.2 önként vállalt'!G11</f>
        <v>17611600</v>
      </c>
      <c r="H11" s="10">
        <f>+'1. Pénzesgyőr'!H11-'2.2 önként vállalt'!H11</f>
        <v>18320948</v>
      </c>
      <c r="I11" s="10">
        <f>+'1. Pénzesgyőr'!I11-'2.2 önként vállalt'!I11</f>
        <v>18611600</v>
      </c>
    </row>
    <row r="12" spans="1:9" ht="15">
      <c r="A12" s="8">
        <v>3</v>
      </c>
      <c r="B12" s="12" t="s">
        <v>14</v>
      </c>
      <c r="C12" s="10">
        <f>+'1. Pénzesgyőr'!C12-'2.2 önként vállalt'!C12</f>
        <v>10972000</v>
      </c>
      <c r="D12" s="10">
        <f>+'1. Pénzesgyőr'!D12-'2.2 önként vállalt'!D12</f>
        <v>11562566</v>
      </c>
      <c r="E12" s="10">
        <f>+'1. Pénzesgyőr'!E12-'2.2 önként vállalt'!E12</f>
        <v>17884378</v>
      </c>
      <c r="F12" s="12" t="s">
        <v>15</v>
      </c>
      <c r="G12" s="10">
        <f>+'1. Pénzesgyőr'!G12-'2.2 önként vállalt'!G12</f>
        <v>3976552</v>
      </c>
      <c r="H12" s="10">
        <f>+'1. Pénzesgyőr'!H12-'2.2 önként vállalt'!H12</f>
        <v>4095507</v>
      </c>
      <c r="I12" s="10">
        <f>+'1. Pénzesgyőr'!I12-'2.2 önként vállalt'!I12</f>
        <v>3976552</v>
      </c>
    </row>
    <row r="13" spans="1:9" ht="15">
      <c r="A13" s="8">
        <v>4</v>
      </c>
      <c r="B13" s="12" t="s">
        <v>16</v>
      </c>
      <c r="C13" s="10">
        <f>+'1. Pénzesgyőr'!C13-'2.2 önként vállalt'!C13</f>
        <v>20846720</v>
      </c>
      <c r="D13" s="10">
        <f>+'1. Pénzesgyőr'!D13-'2.2 önként vállalt'!D13</f>
        <v>21472830</v>
      </c>
      <c r="E13" s="10">
        <f>+'1. Pénzesgyőr'!E13-'2.2 önként vállalt'!E13</f>
        <v>23060425</v>
      </c>
      <c r="F13" s="12" t="s">
        <v>17</v>
      </c>
      <c r="G13" s="10">
        <f>+'1. Pénzesgyőr'!G13-'2.2 önként vállalt'!G13</f>
        <v>31706593</v>
      </c>
      <c r="H13" s="10">
        <f>+'1. Pénzesgyőr'!H13-'2.2 önként vállalt'!H13</f>
        <v>36383951</v>
      </c>
      <c r="I13" s="10">
        <f>+'1. Pénzesgyőr'!I13-'2.2 önként vállalt'!I13</f>
        <v>52820822</v>
      </c>
    </row>
    <row r="14" spans="1:9" ht="15">
      <c r="A14" s="8">
        <v>5</v>
      </c>
      <c r="B14" s="12" t="s">
        <v>18</v>
      </c>
      <c r="C14" s="10">
        <f>+'1. Pénzesgyőr'!C14-'2.2 önként vállalt'!C14</f>
        <v>7989500</v>
      </c>
      <c r="D14" s="10">
        <f>+'1. Pénzesgyőr'!D14-'2.2 önként vállalt'!D14</f>
        <v>7989500</v>
      </c>
      <c r="E14" s="10">
        <f>+'1. Pénzesgyőr'!E14-'2.2 önként vállalt'!E14</f>
        <v>7989500</v>
      </c>
      <c r="F14" s="12" t="s">
        <v>19</v>
      </c>
      <c r="G14" s="10">
        <f>+'1. Pénzesgyőr'!G14-'2.2 önként vállalt'!G14</f>
        <v>2481000</v>
      </c>
      <c r="H14" s="10">
        <f>+'1. Pénzesgyőr'!H14-'2.2 önként vállalt'!H14</f>
        <v>2581000</v>
      </c>
      <c r="I14" s="10">
        <f>+'1. Pénzesgyőr'!I14-'2.2 önként vállalt'!I14</f>
        <v>2581000</v>
      </c>
    </row>
    <row r="15" spans="1:9" ht="15">
      <c r="A15" s="8">
        <v>6</v>
      </c>
      <c r="B15" s="12" t="s">
        <v>20</v>
      </c>
      <c r="C15" s="10">
        <f>+'1. Pénzesgyőr'!C15-'2.2 önként vállalt'!C15</f>
        <v>0</v>
      </c>
      <c r="D15" s="10">
        <f>+'1. Pénzesgyőr'!D15-'2.2 önként vállalt'!D15</f>
        <v>0</v>
      </c>
      <c r="E15" s="10">
        <f>+'1. Pénzesgyőr'!E15-'2.2 önként vállalt'!E15</f>
        <v>0</v>
      </c>
      <c r="F15" s="12" t="s">
        <v>21</v>
      </c>
      <c r="G15" s="10">
        <f>+'1. Pénzesgyőr'!G15-'2.2 önként vállalt'!G15</f>
        <v>3506991</v>
      </c>
      <c r="H15" s="10">
        <f>+'1. Pénzesgyőr'!H15-'2.2 önként vállalt'!H15</f>
        <v>3543189</v>
      </c>
      <c r="I15" s="10">
        <f>+'1. Pénzesgyőr'!I15-'2.2 önként vállalt'!I15</f>
        <v>3550189</v>
      </c>
    </row>
    <row r="16" spans="1:9" ht="15">
      <c r="A16" s="8">
        <v>7</v>
      </c>
      <c r="B16" s="12" t="s">
        <v>22</v>
      </c>
      <c r="C16" s="10">
        <f>+'1. Pénzesgyőr'!C16-'2.2 önként vállalt'!C16</f>
        <v>0</v>
      </c>
      <c r="D16" s="10">
        <f>+'1. Pénzesgyőr'!D16-'2.2 önként vállalt'!D16</f>
        <v>0</v>
      </c>
      <c r="E16" s="10">
        <f>+'1. Pénzesgyőr'!E16-'2.2 önként vállalt'!E16</f>
        <v>0</v>
      </c>
      <c r="F16" s="13" t="s">
        <v>23</v>
      </c>
      <c r="G16" s="10">
        <f>+'1. Pénzesgyőr'!G16-'2.2 önként vállalt'!G16</f>
        <v>0</v>
      </c>
      <c r="H16" s="10">
        <f>+'1. Pénzesgyőr'!H16-'2.2 önként vállalt'!H16</f>
        <v>0</v>
      </c>
      <c r="I16" s="10">
        <f>+'1. Pénzesgyőr'!I16-'2.2 önként vállalt'!I16</f>
        <v>14882202</v>
      </c>
    </row>
    <row r="17" spans="1:9" ht="15">
      <c r="A17" s="8">
        <v>8</v>
      </c>
      <c r="B17" s="12" t="s">
        <v>24</v>
      </c>
      <c r="C17" s="10">
        <f>+'1. Pénzesgyőr'!C17-'2.2 önként vállalt'!C17</f>
        <v>0</v>
      </c>
      <c r="D17" s="10">
        <f>+'1. Pénzesgyőr'!D17-'2.2 önként vállalt'!D17</f>
        <v>0</v>
      </c>
      <c r="E17" s="10">
        <f>+'1. Pénzesgyőr'!E17-'2.2 önként vállalt'!E17</f>
        <v>0</v>
      </c>
      <c r="F17" s="12" t="s">
        <v>25</v>
      </c>
      <c r="G17" s="10">
        <f>+'1. Pénzesgyőr'!G17-'2.2 önként vállalt'!G17</f>
        <v>0</v>
      </c>
      <c r="H17" s="10">
        <f>+'1. Pénzesgyőr'!H17-'2.2 önként vállalt'!H17</f>
        <v>0</v>
      </c>
      <c r="I17" s="10">
        <f>+'1. Pénzesgyőr'!I17-'2.2 önként vállalt'!I17</f>
        <v>0</v>
      </c>
    </row>
    <row r="18" spans="1:9" ht="15">
      <c r="A18" s="14">
        <v>9</v>
      </c>
      <c r="B18" s="15" t="s">
        <v>26</v>
      </c>
      <c r="C18" s="15">
        <f>SUM(C11:C17)</f>
        <v>42263220</v>
      </c>
      <c r="D18" s="15">
        <f>SUM(D11:D17)</f>
        <v>44045751</v>
      </c>
      <c r="E18" s="15">
        <f>SUM(E11:E17)</f>
        <v>53107738</v>
      </c>
      <c r="F18" s="16" t="s">
        <v>27</v>
      </c>
      <c r="G18" s="16">
        <f>SUM(G11:G17)</f>
        <v>59282736</v>
      </c>
      <c r="H18" s="16">
        <f>SUM(H11:H17)</f>
        <v>64924595</v>
      </c>
      <c r="I18" s="16">
        <f>SUM(I11:I17)</f>
        <v>96422365</v>
      </c>
    </row>
    <row r="19" spans="1:9" ht="15">
      <c r="A19" s="8">
        <v>10</v>
      </c>
      <c r="B19" s="9" t="s">
        <v>28</v>
      </c>
      <c r="C19" s="10"/>
      <c r="D19" s="10"/>
      <c r="E19" s="10">
        <f>+'1. Pénzesgyőr'!E19-'2.2 önként vállalt'!E19</f>
        <v>0</v>
      </c>
      <c r="F19" s="9" t="s">
        <v>29</v>
      </c>
      <c r="G19" s="10"/>
      <c r="H19" s="10"/>
      <c r="I19" s="10">
        <f>+'1. Pénzesgyőr'!I19-'2.2 önként vállalt'!I19</f>
        <v>0</v>
      </c>
    </row>
    <row r="20" spans="1:9" ht="15">
      <c r="A20" s="8">
        <v>11</v>
      </c>
      <c r="B20" s="12" t="s">
        <v>30</v>
      </c>
      <c r="C20" s="10">
        <f>+'1. Pénzesgyőr'!C20-'2.2 önként vállalt'!C20</f>
        <v>0</v>
      </c>
      <c r="D20" s="10">
        <f>+'1. Pénzesgyőr'!D20-'2.2 önként vállalt'!D20</f>
        <v>0</v>
      </c>
      <c r="E20" s="10">
        <f>+'1. Pénzesgyőr'!E20-'2.2 önként vállalt'!E20</f>
        <v>2500000</v>
      </c>
      <c r="F20" s="12" t="s">
        <v>31</v>
      </c>
      <c r="G20" s="10">
        <f>+'1. Pénzesgyőr'!G20-'2.2 önként vállalt'!G20</f>
        <v>0</v>
      </c>
      <c r="H20" s="10">
        <f>+'1. Pénzesgyőr'!H20-'2.2 önként vállalt'!H20</f>
        <v>1487650</v>
      </c>
      <c r="I20" s="10">
        <f>+'1. Pénzesgyőr'!I20-'2.2 önként vállalt'!I20</f>
        <v>1331912</v>
      </c>
    </row>
    <row r="21" spans="1:9" ht="15">
      <c r="A21" s="8">
        <v>12</v>
      </c>
      <c r="B21" s="12" t="s">
        <v>32</v>
      </c>
      <c r="C21" s="10">
        <f>+'1. Pénzesgyőr'!C21-'2.2 önként vállalt'!C21</f>
        <v>6597000</v>
      </c>
      <c r="D21" s="10">
        <f>+'1. Pénzesgyőr'!D21-'2.2 önként vállalt'!D21</f>
        <v>9573658</v>
      </c>
      <c r="E21" s="10">
        <f>+'1. Pénzesgyőr'!E21-'2.2 önként vállalt'!E21</f>
        <v>25573658</v>
      </c>
      <c r="F21" s="17" t="s">
        <v>33</v>
      </c>
      <c r="G21" s="10">
        <f>+'1. Pénzesgyőr'!G21-'2.2 önként vállalt'!G21</f>
        <v>4999990</v>
      </c>
      <c r="H21" s="10">
        <f>+'1. Pénzesgyőr'!H21-'2.2 önként vállalt'!H21</f>
        <v>3171316</v>
      </c>
      <c r="I21" s="10">
        <f>+'1. Pénzesgyőr'!I21-'2.2 önként vállalt'!I21</f>
        <v>1841489</v>
      </c>
    </row>
    <row r="22" spans="1:9" ht="15">
      <c r="A22" s="8">
        <v>13</v>
      </c>
      <c r="B22" s="12" t="s">
        <v>34</v>
      </c>
      <c r="C22" s="10">
        <f>+'1. Pénzesgyőr'!C22-'2.2 önként vállalt'!C22</f>
        <v>0</v>
      </c>
      <c r="D22" s="10">
        <f>+'1. Pénzesgyőr'!D22-'2.2 önként vállalt'!D22</f>
        <v>0</v>
      </c>
      <c r="E22" s="10">
        <f>+'1. Pénzesgyőr'!E22-'2.2 önként vállalt'!E22</f>
        <v>0</v>
      </c>
      <c r="F22" s="12" t="s">
        <v>35</v>
      </c>
      <c r="G22" s="10">
        <f>+'1. Pénzesgyőr'!G22-'2.2 önként vállalt'!G22</f>
        <v>0</v>
      </c>
      <c r="H22" s="10">
        <f>+'1. Pénzesgyőr'!H22-'2.2 önként vállalt'!H22</f>
        <v>0</v>
      </c>
      <c r="I22" s="10">
        <f>+'1. Pénzesgyőr'!I22-'2.2 önként vállalt'!I22</f>
        <v>0</v>
      </c>
    </row>
    <row r="23" spans="1:9" ht="15">
      <c r="A23" s="8">
        <v>14</v>
      </c>
      <c r="B23" s="12" t="s">
        <v>36</v>
      </c>
      <c r="C23" s="10">
        <f>+'1. Pénzesgyőr'!C23-'2.2 önként vállalt'!C23</f>
        <v>0</v>
      </c>
      <c r="D23" s="10">
        <f>+'1. Pénzesgyőr'!D23-'2.2 önként vállalt'!D23</f>
        <v>0</v>
      </c>
      <c r="E23" s="10">
        <f>+'1. Pénzesgyőr'!E23-'2.2 önként vállalt'!E23</f>
        <v>0</v>
      </c>
      <c r="F23" s="12" t="s">
        <v>37</v>
      </c>
      <c r="G23" s="10">
        <f>+'1. Pénzesgyőr'!G23-'2.2 önként vállalt'!G23</f>
        <v>0</v>
      </c>
      <c r="H23" s="10">
        <f>+'1. Pénzesgyőr'!H23-'2.2 önként vállalt'!H23</f>
        <v>0</v>
      </c>
      <c r="I23" s="10">
        <f>+'1. Pénzesgyőr'!I23-'2.2 önként vállalt'!I23</f>
        <v>0</v>
      </c>
    </row>
    <row r="24" spans="1:9" ht="15">
      <c r="A24" s="8">
        <v>15</v>
      </c>
      <c r="B24" s="3"/>
      <c r="C24" s="10">
        <f>+'1. Pénzesgyőr'!C24-'2.2 önként vállalt'!C24</f>
        <v>0</v>
      </c>
      <c r="D24" s="10">
        <f>+'1. Pénzesgyőr'!D24-'2.2 önként vállalt'!D24</f>
        <v>0</v>
      </c>
      <c r="E24" s="10">
        <f>+'1. Pénzesgyőr'!E24-'2.2 önként vállalt'!E24</f>
        <v>0</v>
      </c>
      <c r="F24" s="12" t="s">
        <v>38</v>
      </c>
      <c r="G24" s="10">
        <f>+'1. Pénzesgyőr'!G24-'2.2 önként vállalt'!G24</f>
        <v>0</v>
      </c>
      <c r="H24" s="10">
        <f>+'1. Pénzesgyőr'!H24-'2.2 önként vállalt'!H24</f>
        <v>0</v>
      </c>
      <c r="I24" s="10">
        <f>+'1. Pénzesgyőr'!I24-'2.2 önként vállalt'!I24</f>
        <v>0</v>
      </c>
    </row>
    <row r="25" spans="1:9" ht="15">
      <c r="A25" s="8">
        <v>16</v>
      </c>
      <c r="B25" s="18" t="s">
        <v>39</v>
      </c>
      <c r="C25" s="19">
        <f>SUM(C19:C24)</f>
        <v>6597000</v>
      </c>
      <c r="D25" s="19">
        <f>SUM(D19:D24)</f>
        <v>9573658</v>
      </c>
      <c r="E25" s="19">
        <f>SUM(E19:E24)</f>
        <v>28073658</v>
      </c>
      <c r="F25" s="18" t="s">
        <v>40</v>
      </c>
      <c r="G25" s="16">
        <f>SUM(G19:G24)</f>
        <v>4999990</v>
      </c>
      <c r="H25" s="16">
        <f>SUM(H19:H24)</f>
        <v>4658966</v>
      </c>
      <c r="I25" s="16">
        <f>SUM(I19:I24)</f>
        <v>3173401</v>
      </c>
    </row>
    <row r="26" spans="1:9" ht="15">
      <c r="A26" s="8">
        <v>17</v>
      </c>
      <c r="B26" s="20" t="s">
        <v>41</v>
      </c>
      <c r="C26" s="21">
        <v>0</v>
      </c>
      <c r="D26" s="21">
        <v>0</v>
      </c>
      <c r="E26" s="10">
        <f>+'1. Pénzesgyőr'!E26-'2.2 önként vállalt'!E26</f>
        <v>0</v>
      </c>
      <c r="F26" s="20" t="s">
        <v>41</v>
      </c>
      <c r="G26" s="21">
        <v>0</v>
      </c>
      <c r="H26" s="21">
        <v>0</v>
      </c>
      <c r="I26" s="10">
        <f>+'1. Pénzesgyőr'!I26-'2.2 önként vállalt'!I26</f>
        <v>0</v>
      </c>
    </row>
    <row r="27" spans="1:9" ht="15">
      <c r="A27" s="8">
        <v>18</v>
      </c>
      <c r="B27" s="22"/>
      <c r="C27" s="10"/>
      <c r="D27" s="10"/>
      <c r="E27" s="10">
        <f>+'1. Pénzesgyőr'!E27-'2.2 önként vállalt'!E27</f>
        <v>0</v>
      </c>
      <c r="F27" s="22"/>
      <c r="G27" s="10"/>
      <c r="H27" s="10"/>
      <c r="I27" s="10">
        <f>+'1. Pénzesgyőr'!I27-'2.2 önként vállalt'!I27</f>
        <v>0</v>
      </c>
    </row>
    <row r="28" spans="1:9" ht="15">
      <c r="A28" s="8">
        <v>19</v>
      </c>
      <c r="B28" s="23" t="s">
        <v>42</v>
      </c>
      <c r="C28" s="23">
        <f>+C29+C30+C31</f>
        <v>18722506</v>
      </c>
      <c r="D28" s="23">
        <f>+D29+D30+D31</f>
        <v>19264152</v>
      </c>
      <c r="E28" s="23">
        <f>+E29+E30+E31</f>
        <v>21261012</v>
      </c>
      <c r="F28" s="9" t="s">
        <v>43</v>
      </c>
      <c r="G28" s="21">
        <f>+G29+G30</f>
        <v>3300000</v>
      </c>
      <c r="H28" s="21">
        <f>+H29+H30</f>
        <v>3300000</v>
      </c>
      <c r="I28" s="21">
        <f>+I29+I30</f>
        <v>2846642</v>
      </c>
    </row>
    <row r="29" spans="1:9" ht="15">
      <c r="A29" s="8">
        <v>20</v>
      </c>
      <c r="B29" s="24" t="s">
        <v>44</v>
      </c>
      <c r="C29" s="13">
        <f>+'1. Pénzesgyőr'!C29-'2.2 önként vállalt'!C29</f>
        <v>3300000</v>
      </c>
      <c r="D29" s="13">
        <f>+'1. Pénzesgyőr'!D29-'2.2 önként vállalt'!D29</f>
        <v>3300000</v>
      </c>
      <c r="E29" s="10">
        <f>+'1. Pénzesgyőr'!E29-'2.2 önként vállalt'!E29</f>
        <v>3300000</v>
      </c>
      <c r="F29" s="25" t="s">
        <v>45</v>
      </c>
      <c r="G29" s="10">
        <f>+'1. Pénzesgyőr'!G29-'2.2 önként vállalt'!G29</f>
        <v>3300000</v>
      </c>
      <c r="H29" s="10">
        <f>+'1. Pénzesgyőr'!H29-'2.2 önként vállalt'!H29</f>
        <v>3300000</v>
      </c>
      <c r="I29" s="10">
        <f>+'1. Pénzesgyőr'!I29-'2.2 önként vállalt'!I29</f>
        <v>2846642</v>
      </c>
    </row>
    <row r="30" spans="1:9" ht="15">
      <c r="A30" s="8">
        <v>21</v>
      </c>
      <c r="B30" s="25" t="s">
        <v>46</v>
      </c>
      <c r="C30" s="13">
        <f>+'1. Pénzesgyőr'!C30-'2.2 önként vállalt'!C30</f>
        <v>0</v>
      </c>
      <c r="D30" s="13">
        <f>+'1. Pénzesgyőr'!D30-'2.2 önként vállalt'!D30</f>
        <v>0</v>
      </c>
      <c r="E30" s="10">
        <f>+'1. Pénzesgyőr'!E30-'2.2 önként vállalt'!E30</f>
        <v>0</v>
      </c>
      <c r="F30" s="25" t="s">
        <v>47</v>
      </c>
      <c r="G30" s="10">
        <f>+'1. Pénzesgyőr'!G30-'2.2 önként vállalt'!G30</f>
        <v>0</v>
      </c>
      <c r="H30" s="10">
        <f>+'1. Pénzesgyőr'!H30-'2.2 önként vállalt'!H30</f>
        <v>0</v>
      </c>
      <c r="I30" s="10">
        <f>+'1. Pénzesgyőr'!I30-'2.2 önként vállalt'!I30</f>
        <v>0</v>
      </c>
    </row>
    <row r="31" spans="1:9" ht="15">
      <c r="A31" s="8"/>
      <c r="B31" s="12" t="s">
        <v>48</v>
      </c>
      <c r="C31" s="13">
        <f>+'1. Pénzesgyőr'!C31-'2.2 önként vállalt'!C31</f>
        <v>15422506</v>
      </c>
      <c r="D31" s="13">
        <f>+'1. Pénzesgyőr'!D31-'2.2 önként vállalt'!D31</f>
        <v>15964152</v>
      </c>
      <c r="E31" s="10">
        <f>+'1. Pénzesgyőr'!E31-'2.2 önként vállalt'!E31</f>
        <v>17961012</v>
      </c>
      <c r="F31" s="25"/>
      <c r="G31" s="10">
        <f>+'1. Pénzesgyőr'!G31-'2.2 önként vállalt'!G31</f>
        <v>0</v>
      </c>
      <c r="H31" s="10">
        <f>+'1. Pénzesgyőr'!H31-'2.2 önként vállalt'!H31</f>
        <v>0</v>
      </c>
      <c r="I31" s="10">
        <f>+'1. Pénzesgyőr'!I31-'2.2 önként vállalt'!I31</f>
        <v>0</v>
      </c>
    </row>
    <row r="32" spans="1:10" ht="15">
      <c r="A32" s="26">
        <v>22</v>
      </c>
      <c r="B32" s="27" t="s">
        <v>49</v>
      </c>
      <c r="C32" s="28">
        <f>SUM(C18+C25+C28+C26)</f>
        <v>67582726</v>
      </c>
      <c r="D32" s="28">
        <f>SUM(D18+D25+D28+D26)</f>
        <v>72883561</v>
      </c>
      <c r="E32" s="28">
        <f>SUM(E18+E25+E28+E26)</f>
        <v>102442408</v>
      </c>
      <c r="F32" s="27" t="s">
        <v>50</v>
      </c>
      <c r="G32" s="28">
        <f>+G28+G26+G25+G18</f>
        <v>67582726</v>
      </c>
      <c r="H32" s="28">
        <f>+H28+H26+H25+H18</f>
        <v>72883561</v>
      </c>
      <c r="I32" s="28">
        <f>+I28+I26+I25+I18</f>
        <v>102442408</v>
      </c>
      <c r="J32" s="29">
        <f>+H32-D32</f>
        <v>0</v>
      </c>
    </row>
  </sheetData>
  <sheetProtection/>
  <mergeCells count="14">
    <mergeCell ref="I8:I9"/>
    <mergeCell ref="A8:A9"/>
    <mergeCell ref="B8:B9"/>
    <mergeCell ref="C8:C9"/>
    <mergeCell ref="D8:D9"/>
    <mergeCell ref="B6:F6"/>
    <mergeCell ref="E8:E9"/>
    <mergeCell ref="B1:D1"/>
    <mergeCell ref="B3:H3"/>
    <mergeCell ref="B4:H4"/>
    <mergeCell ref="B5:H5"/>
    <mergeCell ref="G8:G9"/>
    <mergeCell ref="H8:H9"/>
    <mergeCell ref="F8:F9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7">
      <selection activeCell="E32" sqref="E32"/>
    </sheetView>
  </sheetViews>
  <sheetFormatPr defaultColWidth="9.140625" defaultRowHeight="15"/>
  <cols>
    <col min="2" max="2" width="32.57421875" style="0" customWidth="1"/>
    <col min="3" max="3" width="16.28125" style="0" customWidth="1"/>
    <col min="4" max="4" width="18.00390625" style="0" customWidth="1"/>
    <col min="5" max="5" width="18.00390625" style="276" customWidth="1"/>
    <col min="6" max="6" width="27.7109375" style="0" bestFit="1" customWidth="1"/>
    <col min="7" max="7" width="17.8515625" style="0" customWidth="1"/>
    <col min="8" max="8" width="18.57421875" style="0" customWidth="1"/>
    <col min="9" max="9" width="18.57421875" style="276" customWidth="1"/>
  </cols>
  <sheetData>
    <row r="1" spans="1:9" ht="15">
      <c r="A1" s="1"/>
      <c r="B1" s="279" t="s">
        <v>260</v>
      </c>
      <c r="C1" s="280"/>
      <c r="D1" s="280"/>
      <c r="F1" s="2"/>
      <c r="G1" s="3"/>
      <c r="H1" s="3"/>
      <c r="I1" s="3"/>
    </row>
    <row r="2" spans="1:9" ht="15">
      <c r="A2" s="1"/>
      <c r="B2" s="2"/>
      <c r="C2" s="2"/>
      <c r="D2" s="2"/>
      <c r="E2" s="2"/>
      <c r="F2" s="2"/>
      <c r="G2" s="4"/>
      <c r="H2" s="4"/>
      <c r="I2" s="4"/>
    </row>
    <row r="3" spans="1:9" ht="15.75">
      <c r="A3" s="1"/>
      <c r="B3" s="281" t="s">
        <v>255</v>
      </c>
      <c r="C3" s="281"/>
      <c r="D3" s="281"/>
      <c r="E3" s="281"/>
      <c r="F3" s="281"/>
      <c r="G3" s="282"/>
      <c r="H3" s="282"/>
      <c r="I3" s="278"/>
    </row>
    <row r="4" spans="1:9" ht="15.75">
      <c r="A4" s="1"/>
      <c r="B4" s="281" t="s">
        <v>287</v>
      </c>
      <c r="C4" s="281"/>
      <c r="D4" s="281"/>
      <c r="E4" s="281"/>
      <c r="F4" s="281"/>
      <c r="G4" s="282"/>
      <c r="H4" s="282"/>
      <c r="I4" s="278"/>
    </row>
    <row r="5" spans="1:9" ht="15.75">
      <c r="A5" s="1"/>
      <c r="B5" s="281" t="s">
        <v>0</v>
      </c>
      <c r="C5" s="281"/>
      <c r="D5" s="281"/>
      <c r="E5" s="281"/>
      <c r="F5" s="281"/>
      <c r="G5" s="281"/>
      <c r="H5" s="281"/>
      <c r="I5" s="277"/>
    </row>
    <row r="6" spans="1:9" ht="15">
      <c r="A6" s="1"/>
      <c r="B6" s="286"/>
      <c r="C6" s="286"/>
      <c r="D6" s="286"/>
      <c r="E6" s="286"/>
      <c r="F6" s="286"/>
      <c r="G6" s="3"/>
      <c r="H6" s="3" t="s">
        <v>1</v>
      </c>
      <c r="I6" s="3"/>
    </row>
    <row r="7" spans="1:9" ht="15">
      <c r="A7" s="5"/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  <c r="H7" s="7" t="s">
        <v>289</v>
      </c>
      <c r="I7" s="7" t="s">
        <v>290</v>
      </c>
    </row>
    <row r="8" spans="1:9" ht="15" customHeight="1">
      <c r="A8" s="284" t="s">
        <v>8</v>
      </c>
      <c r="B8" s="283" t="s">
        <v>9</v>
      </c>
      <c r="C8" s="283" t="s">
        <v>286</v>
      </c>
      <c r="D8" s="283" t="s">
        <v>285</v>
      </c>
      <c r="E8" s="283" t="s">
        <v>291</v>
      </c>
      <c r="F8" s="283" t="s">
        <v>9</v>
      </c>
      <c r="G8" s="283" t="s">
        <v>286</v>
      </c>
      <c r="H8" s="283" t="s">
        <v>285</v>
      </c>
      <c r="I8" s="283" t="s">
        <v>291</v>
      </c>
    </row>
    <row r="9" spans="1:9" ht="15">
      <c r="A9" s="285"/>
      <c r="B9" s="283"/>
      <c r="C9" s="283"/>
      <c r="D9" s="283"/>
      <c r="E9" s="283"/>
      <c r="F9" s="283"/>
      <c r="G9" s="283"/>
      <c r="H9" s="283"/>
      <c r="I9" s="283"/>
    </row>
    <row r="10" spans="1:9" ht="15">
      <c r="A10" s="8">
        <v>1</v>
      </c>
      <c r="B10" s="9" t="s">
        <v>10</v>
      </c>
      <c r="C10" s="10"/>
      <c r="D10" s="10"/>
      <c r="E10" s="10"/>
      <c r="F10" s="9" t="s">
        <v>11</v>
      </c>
      <c r="G10" s="11"/>
      <c r="H10" s="11"/>
      <c r="I10" s="11"/>
    </row>
    <row r="11" spans="1:9" ht="15">
      <c r="A11" s="8">
        <v>2</v>
      </c>
      <c r="B11" s="12" t="s">
        <v>12</v>
      </c>
      <c r="C11" s="10">
        <v>1500000</v>
      </c>
      <c r="D11" s="10">
        <v>1500000</v>
      </c>
      <c r="E11" s="10">
        <v>4457479</v>
      </c>
      <c r="F11" s="12" t="s">
        <v>13</v>
      </c>
      <c r="G11" s="10">
        <v>0</v>
      </c>
      <c r="H11" s="10"/>
      <c r="I11" s="10"/>
    </row>
    <row r="12" spans="1:9" ht="15">
      <c r="A12" s="8">
        <v>3</v>
      </c>
      <c r="B12" s="12" t="s">
        <v>14</v>
      </c>
      <c r="C12" s="10"/>
      <c r="D12" s="10"/>
      <c r="E12" s="10"/>
      <c r="F12" s="12" t="s">
        <v>15</v>
      </c>
      <c r="G12" s="10">
        <v>0</v>
      </c>
      <c r="H12" s="10"/>
      <c r="I12" s="10"/>
    </row>
    <row r="13" spans="1:9" ht="15">
      <c r="A13" s="8">
        <v>4</v>
      </c>
      <c r="B13" s="12" t="s">
        <v>16</v>
      </c>
      <c r="C13" s="3"/>
      <c r="D13" s="10"/>
      <c r="E13" s="10"/>
      <c r="F13" s="12" t="s">
        <v>17</v>
      </c>
      <c r="G13" s="10">
        <v>2975610</v>
      </c>
      <c r="H13" s="10">
        <v>2975610</v>
      </c>
      <c r="I13" s="10">
        <v>3936229</v>
      </c>
    </row>
    <row r="14" spans="1:9" ht="15">
      <c r="A14" s="8">
        <v>5</v>
      </c>
      <c r="B14" s="12" t="s">
        <v>18</v>
      </c>
      <c r="C14" s="10"/>
      <c r="D14" s="10"/>
      <c r="E14" s="10"/>
      <c r="F14" s="12" t="s">
        <v>19</v>
      </c>
      <c r="G14" s="10">
        <v>0</v>
      </c>
      <c r="H14" s="10">
        <v>0</v>
      </c>
      <c r="I14" s="10"/>
    </row>
    <row r="15" spans="1:9" ht="15">
      <c r="A15" s="8">
        <v>6</v>
      </c>
      <c r="B15" s="12" t="s">
        <v>20</v>
      </c>
      <c r="C15" s="10"/>
      <c r="D15" s="10"/>
      <c r="E15" s="10"/>
      <c r="F15" s="12" t="s">
        <v>21</v>
      </c>
      <c r="G15" s="10">
        <v>0</v>
      </c>
      <c r="H15" s="10">
        <v>0</v>
      </c>
      <c r="I15" s="10"/>
    </row>
    <row r="16" spans="1:9" ht="15">
      <c r="A16" s="8">
        <v>7</v>
      </c>
      <c r="B16" s="12" t="s">
        <v>22</v>
      </c>
      <c r="C16" s="10"/>
      <c r="D16" s="10">
        <v>1500000</v>
      </c>
      <c r="E16" s="10">
        <v>1500000</v>
      </c>
      <c r="F16" s="13" t="s">
        <v>23</v>
      </c>
      <c r="G16" s="10"/>
      <c r="H16" s="10">
        <v>0</v>
      </c>
      <c r="I16" s="10"/>
    </row>
    <row r="17" spans="1:9" ht="15">
      <c r="A17" s="8">
        <v>8</v>
      </c>
      <c r="B17" s="12" t="s">
        <v>24</v>
      </c>
      <c r="C17" s="10"/>
      <c r="D17" s="10"/>
      <c r="E17" s="10"/>
      <c r="F17" s="12" t="s">
        <v>25</v>
      </c>
      <c r="G17" s="10"/>
      <c r="H17" s="10"/>
      <c r="I17" s="10"/>
    </row>
    <row r="18" spans="1:9" ht="15">
      <c r="A18" s="14">
        <v>9</v>
      </c>
      <c r="B18" s="15" t="s">
        <v>26</v>
      </c>
      <c r="C18" s="15">
        <f>SUM(C11:C17)</f>
        <v>1500000</v>
      </c>
      <c r="D18" s="15">
        <f>SUM(D11:D17)</f>
        <v>3000000</v>
      </c>
      <c r="E18" s="15">
        <f>SUM(E11:E17)</f>
        <v>5957479</v>
      </c>
      <c r="F18" s="16" t="s">
        <v>27</v>
      </c>
      <c r="G18" s="16">
        <f>SUM(G11:G17)</f>
        <v>2975610</v>
      </c>
      <c r="H18" s="16">
        <f>SUM(H11:H17)</f>
        <v>2975610</v>
      </c>
      <c r="I18" s="16">
        <f>SUM(I11:I17)</f>
        <v>3936229</v>
      </c>
    </row>
    <row r="19" spans="1:9" ht="15">
      <c r="A19" s="8">
        <v>10</v>
      </c>
      <c r="B19" s="9" t="s">
        <v>28</v>
      </c>
      <c r="C19" s="10"/>
      <c r="D19" s="10"/>
      <c r="E19" s="10"/>
      <c r="F19" s="9" t="s">
        <v>29</v>
      </c>
      <c r="G19" s="10"/>
      <c r="H19" s="10"/>
      <c r="I19" s="10"/>
    </row>
    <row r="20" spans="1:9" ht="15">
      <c r="A20" s="8">
        <v>11</v>
      </c>
      <c r="B20" s="12" t="s">
        <v>30</v>
      </c>
      <c r="C20" s="10"/>
      <c r="D20" s="10"/>
      <c r="E20" s="10"/>
      <c r="F20" s="12" t="s">
        <v>31</v>
      </c>
      <c r="G20" s="10"/>
      <c r="H20" s="10">
        <v>986955</v>
      </c>
      <c r="I20" s="10">
        <v>986955</v>
      </c>
    </row>
    <row r="21" spans="1:9" ht="15">
      <c r="A21" s="8">
        <v>12</v>
      </c>
      <c r="B21" s="12" t="s">
        <v>32</v>
      </c>
      <c r="C21" s="10"/>
      <c r="D21" s="10"/>
      <c r="E21" s="10"/>
      <c r="F21" s="17" t="s">
        <v>33</v>
      </c>
      <c r="G21" s="10">
        <v>0</v>
      </c>
      <c r="H21" s="10">
        <v>2341719</v>
      </c>
      <c r="I21" s="10">
        <v>2341719</v>
      </c>
    </row>
    <row r="22" spans="1:9" ht="15">
      <c r="A22" s="8">
        <v>13</v>
      </c>
      <c r="B22" s="12" t="s">
        <v>34</v>
      </c>
      <c r="C22" s="10"/>
      <c r="D22" s="10"/>
      <c r="E22" s="10"/>
      <c r="F22" s="12" t="s">
        <v>35</v>
      </c>
      <c r="G22" s="10"/>
      <c r="H22" s="10"/>
      <c r="I22" s="10"/>
    </row>
    <row r="23" spans="1:9" ht="15">
      <c r="A23" s="8">
        <v>14</v>
      </c>
      <c r="B23" s="12" t="s">
        <v>36</v>
      </c>
      <c r="C23" s="10"/>
      <c r="D23" s="10"/>
      <c r="E23" s="10"/>
      <c r="F23" s="12" t="s">
        <v>37</v>
      </c>
      <c r="G23" s="10"/>
      <c r="H23" s="10"/>
      <c r="I23" s="10"/>
    </row>
    <row r="24" spans="1:9" ht="15">
      <c r="A24" s="8">
        <v>15</v>
      </c>
      <c r="B24" s="3"/>
      <c r="C24" s="10"/>
      <c r="D24" s="10"/>
      <c r="E24" s="10"/>
      <c r="F24" s="12" t="s">
        <v>38</v>
      </c>
      <c r="G24" s="10"/>
      <c r="H24" s="10"/>
      <c r="I24" s="10"/>
    </row>
    <row r="25" spans="1:9" ht="15">
      <c r="A25" s="8">
        <v>16</v>
      </c>
      <c r="B25" s="18" t="s">
        <v>39</v>
      </c>
      <c r="C25" s="19">
        <f>SUM(C19:C24)</f>
        <v>0</v>
      </c>
      <c r="D25" s="19">
        <f>SUM(D19:D24)</f>
        <v>0</v>
      </c>
      <c r="E25" s="19"/>
      <c r="F25" s="18" t="s">
        <v>40</v>
      </c>
      <c r="G25" s="16">
        <f>SUM(G19:G24)</f>
        <v>0</v>
      </c>
      <c r="H25" s="16">
        <f>SUM(H19:H24)</f>
        <v>3328674</v>
      </c>
      <c r="I25" s="16">
        <f>SUM(I19:I24)</f>
        <v>3328674</v>
      </c>
    </row>
    <row r="26" spans="1:9" ht="15">
      <c r="A26" s="8">
        <v>17</v>
      </c>
      <c r="B26" s="20" t="s">
        <v>41</v>
      </c>
      <c r="C26" s="21">
        <v>0</v>
      </c>
      <c r="D26" s="21">
        <v>0</v>
      </c>
      <c r="E26" s="21"/>
      <c r="F26" s="20" t="s">
        <v>41</v>
      </c>
      <c r="G26" s="21">
        <v>0</v>
      </c>
      <c r="H26" s="21">
        <v>0</v>
      </c>
      <c r="I26" s="21"/>
    </row>
    <row r="27" spans="1:9" ht="15">
      <c r="A27" s="8">
        <v>18</v>
      </c>
      <c r="B27" s="22"/>
      <c r="C27" s="10"/>
      <c r="D27" s="10"/>
      <c r="E27" s="10"/>
      <c r="F27" s="22"/>
      <c r="G27" s="10"/>
      <c r="H27" s="10"/>
      <c r="I27" s="10"/>
    </row>
    <row r="28" spans="1:9" ht="15">
      <c r="A28" s="8">
        <v>19</v>
      </c>
      <c r="B28" s="23" t="s">
        <v>42</v>
      </c>
      <c r="C28" s="23">
        <f>+C31</f>
        <v>1475610</v>
      </c>
      <c r="D28" s="23">
        <f>+D29+D30+D31</f>
        <v>3304284</v>
      </c>
      <c r="E28" s="23">
        <f>+E29+E30+E31</f>
        <v>1307424</v>
      </c>
      <c r="F28" s="9" t="s">
        <v>43</v>
      </c>
      <c r="G28" s="21">
        <f>+G29+G30</f>
        <v>0</v>
      </c>
      <c r="H28" s="21">
        <f>+H29+H30</f>
        <v>0</v>
      </c>
      <c r="I28" s="21"/>
    </row>
    <row r="29" spans="1:9" ht="15">
      <c r="A29" s="8">
        <v>20</v>
      </c>
      <c r="B29" s="24" t="s">
        <v>44</v>
      </c>
      <c r="C29" s="13"/>
      <c r="D29" s="13">
        <v>0</v>
      </c>
      <c r="E29" s="13"/>
      <c r="F29" s="25" t="s">
        <v>45</v>
      </c>
      <c r="G29" s="10">
        <v>0</v>
      </c>
      <c r="H29" s="10">
        <v>0</v>
      </c>
      <c r="I29" s="10"/>
    </row>
    <row r="30" spans="1:9" ht="15">
      <c r="A30" s="8">
        <v>21</v>
      </c>
      <c r="B30" s="25" t="s">
        <v>46</v>
      </c>
      <c r="C30" s="13">
        <v>0</v>
      </c>
      <c r="D30" s="13">
        <v>0</v>
      </c>
      <c r="E30" s="13"/>
      <c r="F30" s="25" t="s">
        <v>47</v>
      </c>
      <c r="G30" s="10">
        <v>0</v>
      </c>
      <c r="H30" s="10"/>
      <c r="I30" s="10"/>
    </row>
    <row r="31" spans="1:9" ht="15">
      <c r="A31" s="8"/>
      <c r="B31" s="12" t="s">
        <v>48</v>
      </c>
      <c r="C31" s="13">
        <v>1475610</v>
      </c>
      <c r="D31" s="13">
        <v>3304284</v>
      </c>
      <c r="E31" s="13">
        <v>1307424</v>
      </c>
      <c r="F31" s="25"/>
      <c r="G31" s="10"/>
      <c r="H31" s="10"/>
      <c r="I31" s="10"/>
    </row>
    <row r="32" spans="1:10" ht="15">
      <c r="A32" s="26">
        <v>22</v>
      </c>
      <c r="B32" s="27" t="s">
        <v>49</v>
      </c>
      <c r="C32" s="28">
        <f>SUM(C18+C25+C28+C26)</f>
        <v>2975610</v>
      </c>
      <c r="D32" s="28">
        <f>SUM(D18+D25+D28)</f>
        <v>6304284</v>
      </c>
      <c r="E32" s="28">
        <f>SUM(E18+E25+E28)</f>
        <v>7264903</v>
      </c>
      <c r="F32" s="27" t="s">
        <v>50</v>
      </c>
      <c r="G32" s="28">
        <f>+G28+G26+G25+G18</f>
        <v>2975610</v>
      </c>
      <c r="H32" s="28">
        <f>+H28+H26+H25+H18</f>
        <v>6304284</v>
      </c>
      <c r="I32" s="28">
        <f>+I28+I26+I25+I18</f>
        <v>7264903</v>
      </c>
      <c r="J32" s="29">
        <f>+H32-D32</f>
        <v>0</v>
      </c>
    </row>
  </sheetData>
  <sheetProtection/>
  <mergeCells count="14">
    <mergeCell ref="H8:H9"/>
    <mergeCell ref="F8:F9"/>
    <mergeCell ref="E8:E9"/>
    <mergeCell ref="I8:I9"/>
    <mergeCell ref="A8:A9"/>
    <mergeCell ref="B8:B9"/>
    <mergeCell ref="C8:C9"/>
    <mergeCell ref="D8:D9"/>
    <mergeCell ref="B1:D1"/>
    <mergeCell ref="B3:H3"/>
    <mergeCell ref="B4:H4"/>
    <mergeCell ref="B5:H5"/>
    <mergeCell ref="B6:F6"/>
    <mergeCell ref="G8:G9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2">
      <selection activeCell="M12" sqref="M12"/>
    </sheetView>
  </sheetViews>
  <sheetFormatPr defaultColWidth="9.140625" defaultRowHeight="15"/>
  <cols>
    <col min="2" max="2" width="32.57421875" style="0" customWidth="1"/>
    <col min="3" max="3" width="19.140625" style="0" bestFit="1" customWidth="1"/>
    <col min="4" max="4" width="21.57421875" style="0" bestFit="1" customWidth="1"/>
    <col min="5" max="5" width="35.140625" style="0" customWidth="1"/>
    <col min="6" max="6" width="19.140625" style="0" bestFit="1" customWidth="1"/>
    <col min="7" max="7" width="21.57421875" style="0" bestFit="1" customWidth="1"/>
  </cols>
  <sheetData>
    <row r="1" spans="1:7" ht="15">
      <c r="A1" s="1"/>
      <c r="B1" s="279" t="s">
        <v>259</v>
      </c>
      <c r="C1" s="280"/>
      <c r="D1" s="280"/>
      <c r="E1" s="2"/>
      <c r="F1" s="3"/>
      <c r="G1" s="3"/>
    </row>
    <row r="2" spans="1:7" ht="15">
      <c r="A2" s="1"/>
      <c r="B2" s="2"/>
      <c r="C2" s="2"/>
      <c r="D2" s="2"/>
      <c r="E2" s="2"/>
      <c r="F2" s="4"/>
      <c r="G2" s="4"/>
    </row>
    <row r="3" spans="1:7" ht="15.75">
      <c r="A3" s="1"/>
      <c r="B3" s="281" t="s">
        <v>255</v>
      </c>
      <c r="C3" s="281"/>
      <c r="D3" s="281"/>
      <c r="E3" s="281"/>
      <c r="F3" s="282"/>
      <c r="G3" s="282"/>
    </row>
    <row r="4" spans="1:7" ht="15.75">
      <c r="A4" s="1"/>
      <c r="B4" s="281" t="s">
        <v>287</v>
      </c>
      <c r="C4" s="281"/>
      <c r="D4" s="281"/>
      <c r="E4" s="281"/>
      <c r="F4" s="282"/>
      <c r="G4" s="282"/>
    </row>
    <row r="5" spans="1:7" ht="15.75">
      <c r="A5" s="1"/>
      <c r="B5" s="281" t="s">
        <v>52</v>
      </c>
      <c r="C5" s="281"/>
      <c r="D5" s="281"/>
      <c r="E5" s="281"/>
      <c r="F5" s="281"/>
      <c r="G5" s="281"/>
    </row>
    <row r="6" spans="1:7" ht="15">
      <c r="A6" s="1"/>
      <c r="B6" s="286"/>
      <c r="C6" s="286"/>
      <c r="D6" s="286"/>
      <c r="E6" s="286"/>
      <c r="F6" s="3"/>
      <c r="G6" s="3" t="s">
        <v>1</v>
      </c>
    </row>
    <row r="7" spans="1:7" ht="15">
      <c r="A7" s="5"/>
      <c r="B7" s="6" t="s">
        <v>2</v>
      </c>
      <c r="C7" s="6" t="s">
        <v>3</v>
      </c>
      <c r="D7" s="6" t="s">
        <v>4</v>
      </c>
      <c r="E7" s="7" t="s">
        <v>5</v>
      </c>
      <c r="F7" s="7" t="s">
        <v>6</v>
      </c>
      <c r="G7" s="7" t="s">
        <v>7</v>
      </c>
    </row>
    <row r="8" spans="1:7" ht="15" customHeight="1">
      <c r="A8" s="284" t="s">
        <v>8</v>
      </c>
      <c r="B8" s="283" t="s">
        <v>9</v>
      </c>
      <c r="C8" s="283" t="s">
        <v>286</v>
      </c>
      <c r="D8" s="283" t="s">
        <v>285</v>
      </c>
      <c r="E8" s="283" t="s">
        <v>9</v>
      </c>
      <c r="F8" s="283" t="s">
        <v>286</v>
      </c>
      <c r="G8" s="287" t="s">
        <v>285</v>
      </c>
    </row>
    <row r="9" spans="1:7" ht="15">
      <c r="A9" s="285"/>
      <c r="B9" s="283"/>
      <c r="C9" s="283"/>
      <c r="D9" s="283"/>
      <c r="E9" s="283"/>
      <c r="F9" s="283"/>
      <c r="G9" s="288"/>
    </row>
    <row r="10" spans="1:7" ht="15">
      <c r="A10" s="8">
        <v>1</v>
      </c>
      <c r="B10" s="9" t="s">
        <v>10</v>
      </c>
      <c r="C10" s="10"/>
      <c r="D10" s="10"/>
      <c r="E10" s="9" t="s">
        <v>11</v>
      </c>
      <c r="F10" s="11"/>
      <c r="G10" s="11"/>
    </row>
    <row r="11" spans="1:7" ht="15">
      <c r="A11" s="8">
        <v>2</v>
      </c>
      <c r="B11" s="12" t="s">
        <v>12</v>
      </c>
      <c r="C11" s="10">
        <v>0</v>
      </c>
      <c r="D11" s="10">
        <v>0</v>
      </c>
      <c r="E11" s="12" t="s">
        <v>13</v>
      </c>
      <c r="F11" s="10">
        <v>0</v>
      </c>
      <c r="G11" s="10">
        <v>0</v>
      </c>
    </row>
    <row r="12" spans="1:7" ht="15">
      <c r="A12" s="8">
        <v>3</v>
      </c>
      <c r="B12" s="12" t="s">
        <v>14</v>
      </c>
      <c r="C12" s="10"/>
      <c r="D12" s="10"/>
      <c r="E12" s="12" t="s">
        <v>15</v>
      </c>
      <c r="F12" s="10">
        <v>0</v>
      </c>
      <c r="G12" s="10">
        <v>0</v>
      </c>
    </row>
    <row r="13" spans="1:7" ht="15">
      <c r="A13" s="8">
        <v>4</v>
      </c>
      <c r="B13" s="12" t="s">
        <v>16</v>
      </c>
      <c r="C13" s="3"/>
      <c r="D13" s="10"/>
      <c r="E13" s="12" t="s">
        <v>17</v>
      </c>
      <c r="F13" s="10">
        <v>0</v>
      </c>
      <c r="G13" s="10">
        <v>0</v>
      </c>
    </row>
    <row r="14" spans="1:7" ht="15">
      <c r="A14" s="8">
        <v>5</v>
      </c>
      <c r="B14" s="12" t="s">
        <v>18</v>
      </c>
      <c r="C14" s="10"/>
      <c r="D14" s="10"/>
      <c r="E14" s="12" t="s">
        <v>19</v>
      </c>
      <c r="F14" s="10">
        <v>0</v>
      </c>
      <c r="G14" s="10">
        <v>0</v>
      </c>
    </row>
    <row r="15" spans="1:7" ht="15">
      <c r="A15" s="8">
        <v>6</v>
      </c>
      <c r="B15" s="12" t="s">
        <v>20</v>
      </c>
      <c r="C15" s="10"/>
      <c r="D15" s="10"/>
      <c r="E15" s="12" t="s">
        <v>21</v>
      </c>
      <c r="F15" s="10">
        <v>0</v>
      </c>
      <c r="G15" s="10">
        <v>0</v>
      </c>
    </row>
    <row r="16" spans="1:7" ht="15">
      <c r="A16" s="8">
        <v>7</v>
      </c>
      <c r="B16" s="12" t="s">
        <v>22</v>
      </c>
      <c r="C16" s="10"/>
      <c r="D16" s="10"/>
      <c r="E16" s="13" t="s">
        <v>23</v>
      </c>
      <c r="F16" s="10"/>
      <c r="G16" s="10"/>
    </row>
    <row r="17" spans="1:7" ht="15">
      <c r="A17" s="8">
        <v>8</v>
      </c>
      <c r="B17" s="12" t="s">
        <v>24</v>
      </c>
      <c r="C17" s="10"/>
      <c r="D17" s="10"/>
      <c r="E17" s="12" t="s">
        <v>25</v>
      </c>
      <c r="F17" s="10"/>
      <c r="G17" s="10"/>
    </row>
    <row r="18" spans="1:7" ht="15">
      <c r="A18" s="14">
        <v>9</v>
      </c>
      <c r="B18" s="15" t="s">
        <v>26</v>
      </c>
      <c r="C18" s="15">
        <f>SUM(C11:C17)</f>
        <v>0</v>
      </c>
      <c r="D18" s="15">
        <f>SUM(D11:D17)</f>
        <v>0</v>
      </c>
      <c r="E18" s="16" t="s">
        <v>27</v>
      </c>
      <c r="F18" s="16">
        <f>SUM(F11:F17)</f>
        <v>0</v>
      </c>
      <c r="G18" s="16">
        <f>SUM(G11:G17)</f>
        <v>0</v>
      </c>
    </row>
    <row r="19" spans="1:7" ht="15">
      <c r="A19" s="8">
        <v>10</v>
      </c>
      <c r="B19" s="9" t="s">
        <v>28</v>
      </c>
      <c r="C19" s="10"/>
      <c r="D19" s="10"/>
      <c r="E19" s="9" t="s">
        <v>29</v>
      </c>
      <c r="F19" s="10"/>
      <c r="G19" s="10"/>
    </row>
    <row r="20" spans="1:7" ht="15">
      <c r="A20" s="8">
        <v>11</v>
      </c>
      <c r="B20" s="12" t="s">
        <v>30</v>
      </c>
      <c r="C20" s="10"/>
      <c r="D20" s="10"/>
      <c r="E20" s="12" t="s">
        <v>31</v>
      </c>
      <c r="F20" s="10">
        <v>0</v>
      </c>
      <c r="G20" s="10">
        <v>0</v>
      </c>
    </row>
    <row r="21" spans="1:7" ht="15">
      <c r="A21" s="8">
        <v>12</v>
      </c>
      <c r="B21" s="12" t="s">
        <v>32</v>
      </c>
      <c r="C21" s="10"/>
      <c r="D21" s="10"/>
      <c r="E21" s="17" t="s">
        <v>33</v>
      </c>
      <c r="F21" s="10">
        <v>0</v>
      </c>
      <c r="G21" s="10">
        <v>0</v>
      </c>
    </row>
    <row r="22" spans="1:7" ht="15">
      <c r="A22" s="8">
        <v>13</v>
      </c>
      <c r="B22" s="12" t="s">
        <v>34</v>
      </c>
      <c r="C22" s="10"/>
      <c r="D22" s="10"/>
      <c r="E22" s="12" t="s">
        <v>35</v>
      </c>
      <c r="F22" s="10"/>
      <c r="G22" s="10"/>
    </row>
    <row r="23" spans="1:7" ht="15">
      <c r="A23" s="8">
        <v>14</v>
      </c>
      <c r="B23" s="12" t="s">
        <v>36</v>
      </c>
      <c r="C23" s="10"/>
      <c r="D23" s="10"/>
      <c r="E23" s="12" t="s">
        <v>37</v>
      </c>
      <c r="F23" s="10"/>
      <c r="G23" s="10"/>
    </row>
    <row r="24" spans="1:7" ht="15">
      <c r="A24" s="8">
        <v>15</v>
      </c>
      <c r="B24" s="3"/>
      <c r="C24" s="10"/>
      <c r="D24" s="10"/>
      <c r="E24" s="12" t="s">
        <v>38</v>
      </c>
      <c r="F24" s="10"/>
      <c r="G24" s="10"/>
    </row>
    <row r="25" spans="1:7" ht="15">
      <c r="A25" s="8">
        <v>16</v>
      </c>
      <c r="B25" s="18" t="s">
        <v>39</v>
      </c>
      <c r="C25" s="19">
        <f>SUM(C19:C24)</f>
        <v>0</v>
      </c>
      <c r="D25" s="19">
        <f>SUM(D19:D24)</f>
        <v>0</v>
      </c>
      <c r="E25" s="18" t="s">
        <v>40</v>
      </c>
      <c r="F25" s="16">
        <f>SUM(F19:F24)</f>
        <v>0</v>
      </c>
      <c r="G25" s="16">
        <f>SUM(G19:G24)</f>
        <v>0</v>
      </c>
    </row>
    <row r="26" spans="1:7" ht="15">
      <c r="A26" s="8">
        <v>17</v>
      </c>
      <c r="B26" s="20" t="s">
        <v>41</v>
      </c>
      <c r="C26" s="21">
        <v>0</v>
      </c>
      <c r="D26" s="21">
        <v>0</v>
      </c>
      <c r="E26" s="20" t="s">
        <v>41</v>
      </c>
      <c r="F26" s="21">
        <v>0</v>
      </c>
      <c r="G26" s="21">
        <v>0</v>
      </c>
    </row>
    <row r="27" spans="1:7" ht="15">
      <c r="A27" s="8">
        <v>18</v>
      </c>
      <c r="B27" s="22"/>
      <c r="C27" s="10"/>
      <c r="D27" s="10"/>
      <c r="E27" s="22"/>
      <c r="F27" s="10"/>
      <c r="G27" s="10"/>
    </row>
    <row r="28" spans="1:7" ht="15">
      <c r="A28" s="8">
        <v>19</v>
      </c>
      <c r="B28" s="23" t="s">
        <v>42</v>
      </c>
      <c r="C28" s="23">
        <f>+C29+C30</f>
        <v>0</v>
      </c>
      <c r="D28" s="23">
        <f>+D29+D30+D31</f>
        <v>0</v>
      </c>
      <c r="E28" s="9" t="s">
        <v>43</v>
      </c>
      <c r="F28" s="21">
        <f>+F29+F30</f>
        <v>0</v>
      </c>
      <c r="G28" s="21">
        <f>+G29+G30</f>
        <v>0</v>
      </c>
    </row>
    <row r="29" spans="1:7" ht="15">
      <c r="A29" s="8">
        <v>20</v>
      </c>
      <c r="B29" s="24" t="s">
        <v>44</v>
      </c>
      <c r="C29" s="13"/>
      <c r="D29" s="13">
        <v>0</v>
      </c>
      <c r="E29" s="25" t="s">
        <v>45</v>
      </c>
      <c r="F29" s="10">
        <v>0</v>
      </c>
      <c r="G29" s="10">
        <v>0</v>
      </c>
    </row>
    <row r="30" spans="1:7" ht="15">
      <c r="A30" s="8">
        <v>21</v>
      </c>
      <c r="B30" s="25" t="s">
        <v>46</v>
      </c>
      <c r="C30" s="13">
        <v>0</v>
      </c>
      <c r="D30" s="13">
        <v>0</v>
      </c>
      <c r="E30" s="25" t="s">
        <v>47</v>
      </c>
      <c r="F30" s="10">
        <v>0</v>
      </c>
      <c r="G30" s="10"/>
    </row>
    <row r="31" spans="1:7" ht="15">
      <c r="A31" s="8"/>
      <c r="B31" s="12" t="s">
        <v>48</v>
      </c>
      <c r="C31" s="13"/>
      <c r="D31" s="13">
        <v>0</v>
      </c>
      <c r="E31" s="25"/>
      <c r="F31" s="10"/>
      <c r="G31" s="10"/>
    </row>
    <row r="32" spans="1:8" ht="15">
      <c r="A32" s="26">
        <v>22</v>
      </c>
      <c r="B32" s="27" t="s">
        <v>49</v>
      </c>
      <c r="C32" s="28">
        <f>SUM(C18+C25+C28+C26)</f>
        <v>0</v>
      </c>
      <c r="D32" s="28">
        <f>SUM(D18+D25+D28)</f>
        <v>0</v>
      </c>
      <c r="E32" s="27" t="s">
        <v>50</v>
      </c>
      <c r="F32" s="28">
        <f>+F28+F26+F25+F18</f>
        <v>0</v>
      </c>
      <c r="G32" s="28">
        <f>+G28+G26+G25+G18</f>
        <v>0</v>
      </c>
      <c r="H32" s="29">
        <f>+G32-D32</f>
        <v>0</v>
      </c>
    </row>
  </sheetData>
  <sheetProtection/>
  <mergeCells count="12">
    <mergeCell ref="A8:A9"/>
    <mergeCell ref="B8:B9"/>
    <mergeCell ref="C8:C9"/>
    <mergeCell ref="D8:D9"/>
    <mergeCell ref="B6:E6"/>
    <mergeCell ref="B1:D1"/>
    <mergeCell ref="B3:G3"/>
    <mergeCell ref="B4:G4"/>
    <mergeCell ref="B5:G5"/>
    <mergeCell ref="F8:F9"/>
    <mergeCell ref="G8:G9"/>
    <mergeCell ref="E8:E9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J18" sqref="J18"/>
    </sheetView>
  </sheetViews>
  <sheetFormatPr defaultColWidth="9.140625" defaultRowHeight="15"/>
  <cols>
    <col min="2" max="2" width="26.8515625" style="0" customWidth="1"/>
    <col min="6" max="6" width="22.421875" style="0" customWidth="1"/>
  </cols>
  <sheetData>
    <row r="1" spans="1:7" ht="15">
      <c r="A1" s="279" t="s">
        <v>261</v>
      </c>
      <c r="B1" s="279"/>
      <c r="C1" s="279"/>
      <c r="D1" s="279"/>
      <c r="E1" s="2"/>
      <c r="F1" s="3"/>
      <c r="G1" s="3"/>
    </row>
    <row r="2" spans="1:7" ht="15">
      <c r="A2" s="1"/>
      <c r="B2" s="30"/>
      <c r="E2" s="2"/>
      <c r="F2" s="3"/>
      <c r="G2" s="3"/>
    </row>
    <row r="3" spans="1:7" ht="15">
      <c r="A3" s="289" t="s">
        <v>284</v>
      </c>
      <c r="B3" s="289"/>
      <c r="C3" s="289"/>
      <c r="D3" s="289"/>
      <c r="E3" s="289"/>
      <c r="F3" s="289"/>
      <c r="G3" s="3"/>
    </row>
    <row r="4" spans="1:6" ht="15.75" thickBot="1">
      <c r="A4" s="31"/>
      <c r="B4" s="31"/>
      <c r="C4" s="290"/>
      <c r="D4" s="290"/>
      <c r="E4" s="297" t="s">
        <v>1</v>
      </c>
      <c r="F4" s="297"/>
    </row>
    <row r="5" spans="1:6" ht="15">
      <c r="A5" s="293" t="s">
        <v>8</v>
      </c>
      <c r="B5" s="295" t="s">
        <v>53</v>
      </c>
      <c r="C5" s="295" t="s">
        <v>54</v>
      </c>
      <c r="D5" s="295"/>
      <c r="E5" s="295"/>
      <c r="F5" s="291" t="s">
        <v>55</v>
      </c>
    </row>
    <row r="6" spans="1:6" ht="15.75" thickBot="1">
      <c r="A6" s="294"/>
      <c r="B6" s="296"/>
      <c r="C6" s="50" t="s">
        <v>64</v>
      </c>
      <c r="D6" s="50" t="s">
        <v>65</v>
      </c>
      <c r="E6" s="50" t="s">
        <v>262</v>
      </c>
      <c r="F6" s="292"/>
    </row>
    <row r="7" spans="1:6" ht="15.75" thickBot="1">
      <c r="A7" s="34"/>
      <c r="B7" s="35" t="s">
        <v>2</v>
      </c>
      <c r="C7" s="35" t="s">
        <v>3</v>
      </c>
      <c r="D7" s="35" t="s">
        <v>4</v>
      </c>
      <c r="E7" s="35" t="s">
        <v>5</v>
      </c>
      <c r="F7" s="36" t="s">
        <v>6</v>
      </c>
    </row>
    <row r="8" spans="1:6" ht="15">
      <c r="A8" s="33" t="s">
        <v>56</v>
      </c>
      <c r="B8" s="41" t="s">
        <v>57</v>
      </c>
      <c r="C8" s="42"/>
      <c r="D8" s="42"/>
      <c r="E8" s="42"/>
      <c r="F8" s="39">
        <v>0</v>
      </c>
    </row>
    <row r="9" spans="1:6" ht="15">
      <c r="A9" s="32" t="s">
        <v>58</v>
      </c>
      <c r="B9" s="43"/>
      <c r="C9" s="44"/>
      <c r="D9" s="44"/>
      <c r="E9" s="44"/>
      <c r="F9" s="40">
        <v>0</v>
      </c>
    </row>
    <row r="10" spans="1:6" ht="15">
      <c r="A10" s="32" t="s">
        <v>59</v>
      </c>
      <c r="B10" s="43"/>
      <c r="C10" s="44"/>
      <c r="D10" s="44"/>
      <c r="E10" s="44"/>
      <c r="F10" s="40">
        <v>0</v>
      </c>
    </row>
    <row r="11" spans="1:6" ht="15">
      <c r="A11" s="32" t="s">
        <v>60</v>
      </c>
      <c r="B11" s="43"/>
      <c r="C11" s="44"/>
      <c r="D11" s="44"/>
      <c r="E11" s="44"/>
      <c r="F11" s="40">
        <v>0</v>
      </c>
    </row>
    <row r="12" spans="1:6" ht="15.75" thickBot="1">
      <c r="A12" s="37" t="s">
        <v>61</v>
      </c>
      <c r="B12" s="45"/>
      <c r="C12" s="46"/>
      <c r="D12" s="46"/>
      <c r="E12" s="46"/>
      <c r="F12" s="40">
        <v>0</v>
      </c>
    </row>
    <row r="13" spans="1:6" ht="15.75" thickBot="1">
      <c r="A13" s="47" t="s">
        <v>62</v>
      </c>
      <c r="B13" s="38" t="s">
        <v>63</v>
      </c>
      <c r="C13" s="48">
        <v>0</v>
      </c>
      <c r="D13" s="48">
        <v>0</v>
      </c>
      <c r="E13" s="48">
        <v>0</v>
      </c>
      <c r="F13" s="49">
        <v>0</v>
      </c>
    </row>
  </sheetData>
  <sheetProtection/>
  <mergeCells count="8">
    <mergeCell ref="A1:D1"/>
    <mergeCell ref="A3:F3"/>
    <mergeCell ref="C4:D4"/>
    <mergeCell ref="F5:F6"/>
    <mergeCell ref="A5:A6"/>
    <mergeCell ref="B5:B6"/>
    <mergeCell ref="C5:E5"/>
    <mergeCell ref="E4:F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7">
      <selection activeCell="C8" sqref="C8"/>
    </sheetView>
  </sheetViews>
  <sheetFormatPr defaultColWidth="9.140625" defaultRowHeight="15"/>
  <cols>
    <col min="1" max="1" width="17.8515625" style="0" customWidth="1"/>
    <col min="2" max="2" width="20.28125" style="54" customWidth="1"/>
    <col min="3" max="3" width="30.8515625" style="0" customWidth="1"/>
  </cols>
  <sheetData>
    <row r="1" spans="1:7" ht="15">
      <c r="A1" s="279" t="s">
        <v>263</v>
      </c>
      <c r="B1" s="279"/>
      <c r="C1" s="279"/>
      <c r="D1" s="279"/>
      <c r="E1" s="2"/>
      <c r="F1" s="3"/>
      <c r="G1" s="3"/>
    </row>
    <row r="2" spans="1:3" ht="64.5" customHeight="1">
      <c r="A2" s="289" t="s">
        <v>264</v>
      </c>
      <c r="B2" s="289"/>
      <c r="C2" s="289"/>
    </row>
    <row r="3" spans="1:3" ht="15.75" thickBot="1">
      <c r="A3" s="31"/>
      <c r="B3" s="56"/>
      <c r="C3" s="97" t="s">
        <v>1</v>
      </c>
    </row>
    <row r="4" spans="1:3" ht="15.75" thickBot="1">
      <c r="A4" s="99" t="s">
        <v>8</v>
      </c>
      <c r="B4" s="100" t="s">
        <v>66</v>
      </c>
      <c r="C4" s="101" t="s">
        <v>265</v>
      </c>
    </row>
    <row r="5" spans="1:3" ht="15.75" thickBot="1">
      <c r="A5" s="102"/>
      <c r="B5" s="55" t="s">
        <v>2</v>
      </c>
      <c r="C5" s="140" t="s">
        <v>3</v>
      </c>
    </row>
    <row r="6" spans="1:3" ht="45.75" customHeight="1">
      <c r="A6" s="103" t="s">
        <v>56</v>
      </c>
      <c r="B6" s="53" t="s">
        <v>67</v>
      </c>
      <c r="C6" s="112">
        <v>10972000</v>
      </c>
    </row>
    <row r="7" spans="1:3" ht="72.75">
      <c r="A7" s="104" t="s">
        <v>58</v>
      </c>
      <c r="B7" s="119" t="s">
        <v>68</v>
      </c>
      <c r="C7" s="113">
        <v>1500000</v>
      </c>
    </row>
    <row r="8" spans="1:3" ht="24.75">
      <c r="A8" s="104" t="s">
        <v>59</v>
      </c>
      <c r="B8" s="120" t="s">
        <v>69</v>
      </c>
      <c r="C8" s="113"/>
    </row>
    <row r="9" spans="1:3" ht="72.75">
      <c r="A9" s="104" t="s">
        <v>60</v>
      </c>
      <c r="B9" s="120" t="s">
        <v>70</v>
      </c>
      <c r="C9" s="113"/>
    </row>
    <row r="10" spans="1:3" ht="24.75">
      <c r="A10" s="105" t="s">
        <v>61</v>
      </c>
      <c r="B10" s="120" t="s">
        <v>71</v>
      </c>
      <c r="C10" s="114"/>
    </row>
    <row r="11" spans="1:3" ht="37.5" thickBot="1">
      <c r="A11" s="104" t="s">
        <v>62</v>
      </c>
      <c r="B11" s="121" t="s">
        <v>72</v>
      </c>
      <c r="C11" s="113"/>
    </row>
    <row r="12" spans="1:3" ht="15.75" thickBot="1">
      <c r="A12" s="299" t="s">
        <v>73</v>
      </c>
      <c r="B12" s="300"/>
      <c r="C12" s="106">
        <f>SUM(C6:C11)</f>
        <v>12472000</v>
      </c>
    </row>
    <row r="13" spans="1:3" ht="30" customHeight="1">
      <c r="A13" s="298" t="s">
        <v>74</v>
      </c>
      <c r="B13" s="298"/>
      <c r="C13" s="298"/>
    </row>
  </sheetData>
  <sheetProtection/>
  <mergeCells count="4">
    <mergeCell ref="A13:C13"/>
    <mergeCell ref="A1:D1"/>
    <mergeCell ref="A2:C2"/>
    <mergeCell ref="A12:B1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6">
      <selection activeCell="B7" sqref="B7"/>
    </sheetView>
  </sheetViews>
  <sheetFormatPr defaultColWidth="9.140625" defaultRowHeight="15"/>
  <cols>
    <col min="1" max="1" width="30.140625" style="0" customWidth="1"/>
    <col min="2" max="2" width="12.00390625" style="0" customWidth="1"/>
    <col min="4" max="4" width="12.421875" style="0" customWidth="1"/>
    <col min="5" max="5" width="11.57421875" style="0" customWidth="1"/>
    <col min="6" max="6" width="11.140625" style="0" customWidth="1"/>
  </cols>
  <sheetData>
    <row r="1" spans="1:7" ht="15">
      <c r="A1" s="51" t="s">
        <v>266</v>
      </c>
      <c r="B1" s="51"/>
      <c r="C1" s="51"/>
      <c r="D1" s="51"/>
      <c r="E1" s="51"/>
      <c r="F1" s="51"/>
      <c r="G1" s="3"/>
    </row>
    <row r="2" spans="1:6" ht="15.75">
      <c r="A2" s="301" t="s">
        <v>75</v>
      </c>
      <c r="B2" s="301"/>
      <c r="C2" s="301"/>
      <c r="D2" s="301"/>
      <c r="E2" s="301"/>
      <c r="F2" s="301"/>
    </row>
    <row r="3" spans="1:6" ht="27.75" thickBot="1">
      <c r="A3" s="52"/>
      <c r="B3" s="143"/>
      <c r="C3" s="143"/>
      <c r="D3" s="143"/>
      <c r="E3" s="143"/>
      <c r="F3" s="144" t="s">
        <v>81</v>
      </c>
    </row>
    <row r="4" spans="1:6" ht="60.75" thickBot="1">
      <c r="A4" s="145" t="s">
        <v>76</v>
      </c>
      <c r="B4" s="146" t="s">
        <v>77</v>
      </c>
      <c r="C4" s="146" t="s">
        <v>78</v>
      </c>
      <c r="D4" s="146" t="s">
        <v>293</v>
      </c>
      <c r="E4" s="146" t="s">
        <v>268</v>
      </c>
      <c r="F4" s="147" t="s">
        <v>294</v>
      </c>
    </row>
    <row r="5" spans="1:6" ht="15.75" thickBot="1">
      <c r="A5" s="148" t="s">
        <v>2</v>
      </c>
      <c r="B5" s="149" t="s">
        <v>3</v>
      </c>
      <c r="C5" s="149" t="s">
        <v>4</v>
      </c>
      <c r="D5" s="149" t="s">
        <v>5</v>
      </c>
      <c r="E5" s="149" t="s">
        <v>6</v>
      </c>
      <c r="F5" s="150" t="s">
        <v>79</v>
      </c>
    </row>
    <row r="6" spans="1:6" ht="15">
      <c r="A6" s="151" t="s">
        <v>292</v>
      </c>
      <c r="B6" s="152">
        <v>2318867</v>
      </c>
      <c r="C6" s="153"/>
      <c r="D6" s="152"/>
      <c r="E6" s="152">
        <v>2318867</v>
      </c>
      <c r="F6" s="154">
        <f aca="true" t="shared" si="0" ref="F6:F23">B6-D6-E6</f>
        <v>0</v>
      </c>
    </row>
    <row r="7" spans="1:6" ht="15">
      <c r="A7" s="151"/>
      <c r="B7" s="152"/>
      <c r="C7" s="153"/>
      <c r="D7" s="152"/>
      <c r="E7" s="152"/>
      <c r="F7" s="154">
        <f t="shared" si="0"/>
        <v>0</v>
      </c>
    </row>
    <row r="8" spans="1:6" ht="15">
      <c r="A8" s="151"/>
      <c r="B8" s="152"/>
      <c r="C8" s="153"/>
      <c r="D8" s="152"/>
      <c r="E8" s="152"/>
      <c r="F8" s="154">
        <f t="shared" si="0"/>
        <v>0</v>
      </c>
    </row>
    <row r="9" spans="1:6" ht="15">
      <c r="A9" s="155"/>
      <c r="B9" s="152"/>
      <c r="C9" s="153"/>
      <c r="D9" s="152"/>
      <c r="E9" s="152"/>
      <c r="F9" s="154">
        <f t="shared" si="0"/>
        <v>0</v>
      </c>
    </row>
    <row r="10" spans="1:6" ht="15">
      <c r="A10" s="151"/>
      <c r="B10" s="152"/>
      <c r="C10" s="153"/>
      <c r="D10" s="152"/>
      <c r="E10" s="152"/>
      <c r="F10" s="154">
        <f t="shared" si="0"/>
        <v>0</v>
      </c>
    </row>
    <row r="11" spans="1:6" ht="15">
      <c r="A11" s="155"/>
      <c r="B11" s="152"/>
      <c r="C11" s="153"/>
      <c r="D11" s="152"/>
      <c r="E11" s="152"/>
      <c r="F11" s="154">
        <f t="shared" si="0"/>
        <v>0</v>
      </c>
    </row>
    <row r="12" spans="1:6" ht="15">
      <c r="A12" s="151"/>
      <c r="B12" s="152"/>
      <c r="C12" s="153"/>
      <c r="D12" s="152"/>
      <c r="E12" s="152"/>
      <c r="F12" s="154">
        <f t="shared" si="0"/>
        <v>0</v>
      </c>
    </row>
    <row r="13" spans="1:6" ht="15">
      <c r="A13" s="151"/>
      <c r="B13" s="152"/>
      <c r="C13" s="153"/>
      <c r="D13" s="152"/>
      <c r="E13" s="152"/>
      <c r="F13" s="154">
        <f t="shared" si="0"/>
        <v>0</v>
      </c>
    </row>
    <row r="14" spans="1:6" ht="15">
      <c r="A14" s="151"/>
      <c r="B14" s="152"/>
      <c r="C14" s="153"/>
      <c r="D14" s="152"/>
      <c r="E14" s="152"/>
      <c r="F14" s="154">
        <f t="shared" si="0"/>
        <v>0</v>
      </c>
    </row>
    <row r="15" spans="1:6" ht="15">
      <c r="A15" s="151"/>
      <c r="B15" s="152"/>
      <c r="C15" s="153"/>
      <c r="D15" s="152"/>
      <c r="E15" s="152"/>
      <c r="F15" s="154">
        <f t="shared" si="0"/>
        <v>0</v>
      </c>
    </row>
    <row r="16" spans="1:6" ht="15">
      <c r="A16" s="151"/>
      <c r="B16" s="152"/>
      <c r="C16" s="153"/>
      <c r="D16" s="152"/>
      <c r="E16" s="152"/>
      <c r="F16" s="154">
        <f t="shared" si="0"/>
        <v>0</v>
      </c>
    </row>
    <row r="17" spans="1:6" ht="15">
      <c r="A17" s="151"/>
      <c r="B17" s="152"/>
      <c r="C17" s="153"/>
      <c r="D17" s="152"/>
      <c r="E17" s="152"/>
      <c r="F17" s="154">
        <f t="shared" si="0"/>
        <v>0</v>
      </c>
    </row>
    <row r="18" spans="1:6" ht="15">
      <c r="A18" s="151"/>
      <c r="B18" s="152"/>
      <c r="C18" s="153"/>
      <c r="D18" s="152"/>
      <c r="E18" s="152"/>
      <c r="F18" s="154">
        <f t="shared" si="0"/>
        <v>0</v>
      </c>
    </row>
    <row r="19" spans="1:6" ht="15">
      <c r="A19" s="151"/>
      <c r="B19" s="152"/>
      <c r="C19" s="153"/>
      <c r="D19" s="152"/>
      <c r="E19" s="152"/>
      <c r="F19" s="154">
        <f t="shared" si="0"/>
        <v>0</v>
      </c>
    </row>
    <row r="20" spans="1:6" ht="15">
      <c r="A20" s="151"/>
      <c r="B20" s="152"/>
      <c r="C20" s="153"/>
      <c r="D20" s="152"/>
      <c r="E20" s="152"/>
      <c r="F20" s="154">
        <f t="shared" si="0"/>
        <v>0</v>
      </c>
    </row>
    <row r="21" spans="1:6" ht="15">
      <c r="A21" s="151"/>
      <c r="B21" s="152"/>
      <c r="C21" s="153"/>
      <c r="D21" s="152"/>
      <c r="E21" s="152"/>
      <c r="F21" s="154">
        <f t="shared" si="0"/>
        <v>0</v>
      </c>
    </row>
    <row r="22" spans="1:6" ht="15">
      <c r="A22" s="151"/>
      <c r="B22" s="152"/>
      <c r="C22" s="153"/>
      <c r="D22" s="152"/>
      <c r="E22" s="152"/>
      <c r="F22" s="154">
        <f t="shared" si="0"/>
        <v>0</v>
      </c>
    </row>
    <row r="23" spans="1:6" ht="15.75" thickBot="1">
      <c r="A23" s="156"/>
      <c r="B23" s="157"/>
      <c r="C23" s="158"/>
      <c r="D23" s="157"/>
      <c r="E23" s="157"/>
      <c r="F23" s="159">
        <f t="shared" si="0"/>
        <v>0</v>
      </c>
    </row>
    <row r="24" spans="1:6" ht="15.75" thickBot="1">
      <c r="A24" s="160" t="s">
        <v>80</v>
      </c>
      <c r="B24" s="161">
        <f>SUM(B6:B23)</f>
        <v>2318867</v>
      </c>
      <c r="C24" s="162"/>
      <c r="D24" s="161">
        <f>SUM(D6:D23)</f>
        <v>0</v>
      </c>
      <c r="E24" s="161">
        <f>SUM(E6:E23)</f>
        <v>2318867</v>
      </c>
      <c r="F24" s="163">
        <f>SUM(F6:F23)</f>
        <v>0</v>
      </c>
    </row>
  </sheetData>
  <sheetProtection/>
  <mergeCells count="1">
    <mergeCell ref="A2:F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E7" sqref="E7"/>
    </sheetView>
  </sheetViews>
  <sheetFormatPr defaultColWidth="9.140625" defaultRowHeight="15"/>
  <cols>
    <col min="3" max="3" width="16.8515625" style="0" customWidth="1"/>
    <col min="5" max="5" width="15.421875" style="0" customWidth="1"/>
    <col min="6" max="6" width="14.7109375" style="0" customWidth="1"/>
  </cols>
  <sheetData>
    <row r="1" spans="1:7" ht="15">
      <c r="A1" s="51" t="s">
        <v>270</v>
      </c>
      <c r="B1" s="51"/>
      <c r="C1" s="51"/>
      <c r="D1" s="51"/>
      <c r="E1" s="51"/>
      <c r="F1" s="51"/>
      <c r="G1" s="3"/>
    </row>
    <row r="2" spans="1:6" ht="15.75">
      <c r="A2" s="301" t="s">
        <v>82</v>
      </c>
      <c r="B2" s="301"/>
      <c r="C2" s="301"/>
      <c r="D2" s="301"/>
      <c r="E2" s="301"/>
      <c r="F2" s="301"/>
    </row>
    <row r="3" spans="1:6" ht="15.75" thickBot="1">
      <c r="A3" s="52"/>
      <c r="B3" s="143"/>
      <c r="C3" s="143"/>
      <c r="D3" s="143"/>
      <c r="E3" s="143"/>
      <c r="F3" s="144" t="s">
        <v>81</v>
      </c>
    </row>
    <row r="4" spans="1:6" ht="48.75" thickBot="1">
      <c r="A4" s="145" t="s">
        <v>83</v>
      </c>
      <c r="B4" s="146" t="s">
        <v>77</v>
      </c>
      <c r="C4" s="146" t="s">
        <v>78</v>
      </c>
      <c r="D4" s="146" t="s">
        <v>267</v>
      </c>
      <c r="E4" s="146" t="s">
        <v>268</v>
      </c>
      <c r="F4" s="164" t="s">
        <v>269</v>
      </c>
    </row>
    <row r="5" spans="1:6" ht="15.75" thickBot="1">
      <c r="A5" s="148" t="s">
        <v>2</v>
      </c>
      <c r="B5" s="149" t="s">
        <v>3</v>
      </c>
      <c r="C5" s="149" t="s">
        <v>4</v>
      </c>
      <c r="D5" s="149" t="s">
        <v>5</v>
      </c>
      <c r="E5" s="149" t="s">
        <v>6</v>
      </c>
      <c r="F5" s="165" t="s">
        <v>79</v>
      </c>
    </row>
    <row r="6" spans="1:6" ht="15">
      <c r="A6" s="151" t="s">
        <v>295</v>
      </c>
      <c r="B6" s="152">
        <v>3515419</v>
      </c>
      <c r="C6" s="153"/>
      <c r="D6" s="152">
        <v>0</v>
      </c>
      <c r="E6" s="152">
        <v>3515419</v>
      </c>
      <c r="F6" s="166">
        <f aca="true" t="shared" si="0" ref="F6:F24">B6-D6-E6</f>
        <v>0</v>
      </c>
    </row>
    <row r="7" spans="1:6" ht="15">
      <c r="A7" s="151"/>
      <c r="B7" s="152"/>
      <c r="C7" s="153"/>
      <c r="D7" s="152"/>
      <c r="E7" s="152"/>
      <c r="F7" s="166">
        <f t="shared" si="0"/>
        <v>0</v>
      </c>
    </row>
    <row r="8" spans="1:6" ht="15">
      <c r="A8" s="151"/>
      <c r="B8" s="152"/>
      <c r="C8" s="153"/>
      <c r="D8" s="152"/>
      <c r="E8" s="152"/>
      <c r="F8" s="166">
        <f t="shared" si="0"/>
        <v>0</v>
      </c>
    </row>
    <row r="9" spans="1:6" ht="15">
      <c r="A9" s="167"/>
      <c r="B9" s="168"/>
      <c r="C9" s="169"/>
      <c r="D9" s="168"/>
      <c r="E9" s="168"/>
      <c r="F9" s="166">
        <f t="shared" si="0"/>
        <v>0</v>
      </c>
    </row>
    <row r="10" spans="1:6" ht="15">
      <c r="A10" s="167"/>
      <c r="B10" s="168"/>
      <c r="C10" s="169"/>
      <c r="D10" s="168"/>
      <c r="E10" s="168"/>
      <c r="F10" s="166">
        <f t="shared" si="0"/>
        <v>0</v>
      </c>
    </row>
    <row r="11" spans="1:6" ht="15">
      <c r="A11" s="167"/>
      <c r="B11" s="168"/>
      <c r="C11" s="169"/>
      <c r="D11" s="168"/>
      <c r="E11" s="168"/>
      <c r="F11" s="166">
        <f t="shared" si="0"/>
        <v>0</v>
      </c>
    </row>
    <row r="12" spans="1:6" ht="15">
      <c r="A12" s="167"/>
      <c r="B12" s="168"/>
      <c r="C12" s="169"/>
      <c r="D12" s="168"/>
      <c r="E12" s="168"/>
      <c r="F12" s="166">
        <f t="shared" si="0"/>
        <v>0</v>
      </c>
    </row>
    <row r="13" spans="1:6" ht="15">
      <c r="A13" s="167"/>
      <c r="B13" s="168"/>
      <c r="C13" s="169"/>
      <c r="D13" s="168"/>
      <c r="E13" s="168"/>
      <c r="F13" s="166">
        <f t="shared" si="0"/>
        <v>0</v>
      </c>
    </row>
    <row r="14" spans="1:6" ht="15">
      <c r="A14" s="167"/>
      <c r="B14" s="168"/>
      <c r="C14" s="169"/>
      <c r="D14" s="168"/>
      <c r="E14" s="168"/>
      <c r="F14" s="166">
        <f t="shared" si="0"/>
        <v>0</v>
      </c>
    </row>
    <row r="15" spans="1:6" ht="15">
      <c r="A15" s="167"/>
      <c r="B15" s="168"/>
      <c r="C15" s="169"/>
      <c r="D15" s="168"/>
      <c r="E15" s="168"/>
      <c r="F15" s="166">
        <f t="shared" si="0"/>
        <v>0</v>
      </c>
    </row>
    <row r="16" spans="1:6" ht="15">
      <c r="A16" s="167"/>
      <c r="B16" s="168"/>
      <c r="C16" s="169"/>
      <c r="D16" s="168"/>
      <c r="E16" s="168"/>
      <c r="F16" s="166">
        <f t="shared" si="0"/>
        <v>0</v>
      </c>
    </row>
    <row r="17" spans="1:6" ht="15">
      <c r="A17" s="167"/>
      <c r="B17" s="168"/>
      <c r="C17" s="169"/>
      <c r="D17" s="168"/>
      <c r="E17" s="168"/>
      <c r="F17" s="166">
        <f t="shared" si="0"/>
        <v>0</v>
      </c>
    </row>
    <row r="18" spans="1:6" ht="15">
      <c r="A18" s="167"/>
      <c r="B18" s="168"/>
      <c r="C18" s="169"/>
      <c r="D18" s="168"/>
      <c r="E18" s="168"/>
      <c r="F18" s="166">
        <f t="shared" si="0"/>
        <v>0</v>
      </c>
    </row>
    <row r="19" spans="1:6" ht="15">
      <c r="A19" s="167"/>
      <c r="B19" s="168"/>
      <c r="C19" s="169"/>
      <c r="D19" s="168"/>
      <c r="E19" s="168"/>
      <c r="F19" s="166">
        <f t="shared" si="0"/>
        <v>0</v>
      </c>
    </row>
    <row r="20" spans="1:6" ht="15">
      <c r="A20" s="167"/>
      <c r="B20" s="168"/>
      <c r="C20" s="169"/>
      <c r="D20" s="168"/>
      <c r="E20" s="168"/>
      <c r="F20" s="166">
        <f t="shared" si="0"/>
        <v>0</v>
      </c>
    </row>
    <row r="21" spans="1:6" ht="15">
      <c r="A21" s="167"/>
      <c r="B21" s="168"/>
      <c r="C21" s="169"/>
      <c r="D21" s="168"/>
      <c r="E21" s="168"/>
      <c r="F21" s="166">
        <f t="shared" si="0"/>
        <v>0</v>
      </c>
    </row>
    <row r="22" spans="1:6" ht="15">
      <c r="A22" s="167"/>
      <c r="B22" s="168"/>
      <c r="C22" s="169"/>
      <c r="D22" s="168"/>
      <c r="E22" s="168"/>
      <c r="F22" s="166">
        <f t="shared" si="0"/>
        <v>0</v>
      </c>
    </row>
    <row r="23" spans="1:6" ht="15">
      <c r="A23" s="167"/>
      <c r="B23" s="168"/>
      <c r="C23" s="169"/>
      <c r="D23" s="168"/>
      <c r="E23" s="168"/>
      <c r="F23" s="166">
        <f t="shared" si="0"/>
        <v>0</v>
      </c>
    </row>
    <row r="24" spans="1:6" ht="15.75" thickBot="1">
      <c r="A24" s="170"/>
      <c r="B24" s="171"/>
      <c r="C24" s="172"/>
      <c r="D24" s="171"/>
      <c r="E24" s="171"/>
      <c r="F24" s="173">
        <f t="shared" si="0"/>
        <v>0</v>
      </c>
    </row>
    <row r="25" spans="1:6" ht="24.75" thickBot="1">
      <c r="A25" s="160" t="s">
        <v>80</v>
      </c>
      <c r="B25" s="174">
        <f>SUM(B6:B24)</f>
        <v>3515419</v>
      </c>
      <c r="C25" s="175"/>
      <c r="D25" s="174">
        <f>SUM(D6:D24)</f>
        <v>0</v>
      </c>
      <c r="E25" s="174">
        <f>SUM(E6:E24)</f>
        <v>3515419</v>
      </c>
      <c r="F25" s="176">
        <f>SUM(F6:F24)</f>
        <v>0</v>
      </c>
    </row>
  </sheetData>
  <sheetProtection/>
  <mergeCells count="1">
    <mergeCell ref="A2:F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C21" sqref="C21:E24"/>
    </sheetView>
  </sheetViews>
  <sheetFormatPr defaultColWidth="9.140625" defaultRowHeight="15"/>
  <cols>
    <col min="1" max="1" width="34.28125" style="0" customWidth="1"/>
    <col min="2" max="2" width="15.8515625" style="0" customWidth="1"/>
    <col min="3" max="3" width="12.28125" style="0" customWidth="1"/>
  </cols>
  <sheetData>
    <row r="1" spans="1:7" ht="15">
      <c r="A1" s="279" t="s">
        <v>271</v>
      </c>
      <c r="B1" s="279"/>
      <c r="C1" s="279"/>
      <c r="D1" s="279"/>
      <c r="E1" s="279"/>
      <c r="F1" s="3"/>
      <c r="G1" s="3"/>
    </row>
    <row r="2" spans="1:7" ht="15">
      <c r="A2" s="30"/>
      <c r="B2" s="30"/>
      <c r="C2" s="30"/>
      <c r="D2" s="30"/>
      <c r="E2" s="30"/>
      <c r="F2" s="3"/>
      <c r="G2" s="3"/>
    </row>
    <row r="3" spans="1:5" ht="15">
      <c r="A3" s="317" t="s">
        <v>84</v>
      </c>
      <c r="B3" s="317"/>
      <c r="C3" s="317"/>
      <c r="D3" s="317"/>
      <c r="E3" s="317"/>
    </row>
    <row r="4" spans="1:5" ht="15">
      <c r="A4" s="317" t="s">
        <v>85</v>
      </c>
      <c r="B4" s="317"/>
      <c r="C4" s="317"/>
      <c r="D4" s="317"/>
      <c r="E4" s="317"/>
    </row>
    <row r="6" spans="1:5" ht="15.75">
      <c r="A6" s="177" t="s">
        <v>86</v>
      </c>
      <c r="B6" s="323"/>
      <c r="C6" s="323"/>
      <c r="D6" s="323"/>
      <c r="E6" s="323"/>
    </row>
    <row r="7" spans="1:5" ht="15.75" thickBot="1">
      <c r="A7" s="178"/>
      <c r="B7" s="178"/>
      <c r="C7" s="178"/>
      <c r="D7" s="324" t="s">
        <v>81</v>
      </c>
      <c r="E7" s="324"/>
    </row>
    <row r="8" spans="1:5" ht="15.75" thickBot="1">
      <c r="A8" s="179" t="s">
        <v>88</v>
      </c>
      <c r="B8" s="180" t="s">
        <v>105</v>
      </c>
      <c r="C8" s="180" t="s">
        <v>272</v>
      </c>
      <c r="D8" s="180" t="s">
        <v>273</v>
      </c>
      <c r="E8" s="181" t="s">
        <v>89</v>
      </c>
    </row>
    <row r="9" spans="1:5" ht="15">
      <c r="A9" s="182" t="s">
        <v>90</v>
      </c>
      <c r="B9" s="183"/>
      <c r="C9" s="183"/>
      <c r="D9" s="183"/>
      <c r="E9" s="184">
        <f aca="true" t="shared" si="0" ref="E9:E15">SUM(B9:D9)</f>
        <v>0</v>
      </c>
    </row>
    <row r="10" spans="1:5" ht="15">
      <c r="A10" s="185" t="s">
        <v>91</v>
      </c>
      <c r="B10" s="186"/>
      <c r="C10" s="186"/>
      <c r="D10" s="186"/>
      <c r="E10" s="187">
        <f t="shared" si="0"/>
        <v>0</v>
      </c>
    </row>
    <row r="11" spans="1:5" ht="15">
      <c r="A11" s="188" t="s">
        <v>92</v>
      </c>
      <c r="B11" s="189"/>
      <c r="C11" s="189"/>
      <c r="D11" s="189"/>
      <c r="E11" s="190">
        <f t="shared" si="0"/>
        <v>0</v>
      </c>
    </row>
    <row r="12" spans="1:5" ht="15">
      <c r="A12" s="188" t="s">
        <v>93</v>
      </c>
      <c r="B12" s="189"/>
      <c r="C12" s="189"/>
      <c r="D12" s="189"/>
      <c r="E12" s="190">
        <f t="shared" si="0"/>
        <v>0</v>
      </c>
    </row>
    <row r="13" spans="1:5" ht="15">
      <c r="A13" s="188" t="s">
        <v>94</v>
      </c>
      <c r="B13" s="189"/>
      <c r="C13" s="189"/>
      <c r="D13" s="189"/>
      <c r="E13" s="190">
        <f t="shared" si="0"/>
        <v>0</v>
      </c>
    </row>
    <row r="14" spans="1:5" ht="15">
      <c r="A14" s="188" t="s">
        <v>95</v>
      </c>
      <c r="B14" s="189"/>
      <c r="C14" s="189"/>
      <c r="D14" s="189"/>
      <c r="E14" s="190">
        <f t="shared" si="0"/>
        <v>0</v>
      </c>
    </row>
    <row r="15" spans="1:5" ht="15.75" thickBot="1">
      <c r="A15" s="191"/>
      <c r="B15" s="192"/>
      <c r="C15" s="192"/>
      <c r="D15" s="192"/>
      <c r="E15" s="190">
        <f t="shared" si="0"/>
        <v>0</v>
      </c>
    </row>
    <row r="16" spans="1:5" ht="15.75" thickBot="1">
      <c r="A16" s="193" t="s">
        <v>96</v>
      </c>
      <c r="B16" s="194">
        <f>B9+SUM(B11:B15)</f>
        <v>0</v>
      </c>
      <c r="C16" s="194">
        <f>C9+SUM(C11:C15)</f>
        <v>0</v>
      </c>
      <c r="D16" s="194">
        <f>D9+SUM(D11:D15)</f>
        <v>0</v>
      </c>
      <c r="E16" s="195">
        <f>E9+SUM(E11:E15)</f>
        <v>0</v>
      </c>
    </row>
    <row r="17" spans="1:5" ht="15.75" thickBot="1">
      <c r="A17" s="196"/>
      <c r="B17" s="196"/>
      <c r="C17" s="196"/>
      <c r="D17" s="196"/>
      <c r="E17" s="196"/>
    </row>
    <row r="18" spans="1:5" ht="15.75" thickBot="1">
      <c r="A18" s="179" t="s">
        <v>97</v>
      </c>
      <c r="B18" s="180" t="str">
        <f>+B8</f>
        <v>2019. év</v>
      </c>
      <c r="C18" s="180" t="str">
        <f>+C8</f>
        <v>2020.év</v>
      </c>
      <c r="D18" s="180" t="str">
        <f>+D8</f>
        <v>2021. év</v>
      </c>
      <c r="E18" s="181" t="s">
        <v>89</v>
      </c>
    </row>
    <row r="19" spans="1:5" ht="15">
      <c r="A19" s="182" t="s">
        <v>98</v>
      </c>
      <c r="B19" s="183"/>
      <c r="C19" s="183">
        <v>0</v>
      </c>
      <c r="D19" s="183"/>
      <c r="E19" s="184">
        <f aca="true" t="shared" si="1" ref="E19:E25">SUM(B19:D19)</f>
        <v>0</v>
      </c>
    </row>
    <row r="20" spans="1:5" ht="15">
      <c r="A20" s="197" t="s">
        <v>99</v>
      </c>
      <c r="B20" s="189"/>
      <c r="C20" s="189"/>
      <c r="D20" s="189"/>
      <c r="E20" s="190">
        <f t="shared" si="1"/>
        <v>0</v>
      </c>
    </row>
    <row r="21" spans="1:5" ht="15">
      <c r="A21" s="188" t="s">
        <v>100</v>
      </c>
      <c r="B21" s="189"/>
      <c r="C21" s="189"/>
      <c r="D21" s="189"/>
      <c r="E21" s="190"/>
    </row>
    <row r="22" spans="1:5" ht="15">
      <c r="A22" s="188" t="s">
        <v>101</v>
      </c>
      <c r="B22" s="189"/>
      <c r="C22" s="189"/>
      <c r="D22" s="189"/>
      <c r="E22" s="190"/>
    </row>
    <row r="23" spans="1:5" ht="15">
      <c r="A23" s="198" t="s">
        <v>254</v>
      </c>
      <c r="B23" s="189"/>
      <c r="C23" s="189"/>
      <c r="D23" s="189"/>
      <c r="E23" s="190"/>
    </row>
    <row r="24" spans="1:5" ht="15">
      <c r="A24" s="198"/>
      <c r="B24" s="189"/>
      <c r="C24" s="189"/>
      <c r="D24" s="189"/>
      <c r="E24" s="190"/>
    </row>
    <row r="25" spans="1:5" ht="15.75" thickBot="1">
      <c r="A25" s="191"/>
      <c r="B25" s="192"/>
      <c r="C25" s="192"/>
      <c r="D25" s="192"/>
      <c r="E25" s="190">
        <f t="shared" si="1"/>
        <v>0</v>
      </c>
    </row>
    <row r="26" spans="1:5" ht="15.75" thickBot="1">
      <c r="A26" s="193" t="s">
        <v>102</v>
      </c>
      <c r="B26" s="194">
        <f>SUM(B19:B25)</f>
        <v>0</v>
      </c>
      <c r="C26" s="194">
        <f>SUM(C19:C25)</f>
        <v>0</v>
      </c>
      <c r="D26" s="194">
        <f>SUM(D19:D25)</f>
        <v>0</v>
      </c>
      <c r="E26" s="195">
        <f>SUM(E19:E25)</f>
        <v>0</v>
      </c>
    </row>
    <row r="27" spans="1:5" ht="15">
      <c r="A27" s="178"/>
      <c r="B27" s="178"/>
      <c r="C27" s="178"/>
      <c r="D27" s="178"/>
      <c r="E27" s="178"/>
    </row>
    <row r="28" spans="1:5" ht="15">
      <c r="A28" s="178"/>
      <c r="B28" s="178"/>
      <c r="C28" s="178"/>
      <c r="D28" s="178"/>
      <c r="E28" s="178"/>
    </row>
    <row r="29" spans="1:5" ht="15.75">
      <c r="A29" s="177" t="s">
        <v>86</v>
      </c>
      <c r="B29" s="323"/>
      <c r="C29" s="323"/>
      <c r="D29" s="323"/>
      <c r="E29" s="323"/>
    </row>
    <row r="30" spans="1:5" ht="15.75" thickBot="1">
      <c r="A30" s="178"/>
      <c r="B30" s="178"/>
      <c r="C30" s="178"/>
      <c r="D30" s="324" t="s">
        <v>87</v>
      </c>
      <c r="E30" s="324"/>
    </row>
    <row r="31" spans="1:5" ht="15.75" thickBot="1">
      <c r="A31" s="179" t="s">
        <v>88</v>
      </c>
      <c r="B31" s="180" t="str">
        <f>+B18</f>
        <v>2019. év</v>
      </c>
      <c r="C31" s="180" t="str">
        <f>+C18</f>
        <v>2020.év</v>
      </c>
      <c r="D31" s="180" t="str">
        <f>+D18</f>
        <v>2021. év</v>
      </c>
      <c r="E31" s="181" t="s">
        <v>89</v>
      </c>
    </row>
    <row r="32" spans="1:5" ht="15">
      <c r="A32" s="182" t="s">
        <v>90</v>
      </c>
      <c r="B32" s="183"/>
      <c r="C32" s="183"/>
      <c r="D32" s="183"/>
      <c r="E32" s="184">
        <f aca="true" t="shared" si="2" ref="E32:E38">SUM(B32:D32)</f>
        <v>0</v>
      </c>
    </row>
    <row r="33" spans="1:5" ht="15">
      <c r="A33" s="185" t="s">
        <v>91</v>
      </c>
      <c r="B33" s="186"/>
      <c r="C33" s="186"/>
      <c r="D33" s="186"/>
      <c r="E33" s="187">
        <f t="shared" si="2"/>
        <v>0</v>
      </c>
    </row>
    <row r="34" spans="1:5" ht="15">
      <c r="A34" s="188" t="s">
        <v>92</v>
      </c>
      <c r="B34" s="189"/>
      <c r="C34" s="189"/>
      <c r="D34" s="189"/>
      <c r="E34" s="190">
        <f t="shared" si="2"/>
        <v>0</v>
      </c>
    </row>
    <row r="35" spans="1:5" ht="15">
      <c r="A35" s="188" t="s">
        <v>93</v>
      </c>
      <c r="B35" s="189"/>
      <c r="C35" s="189"/>
      <c r="D35" s="189"/>
      <c r="E35" s="190">
        <f t="shared" si="2"/>
        <v>0</v>
      </c>
    </row>
    <row r="36" spans="1:5" ht="15">
      <c r="A36" s="188" t="s">
        <v>94</v>
      </c>
      <c r="B36" s="189"/>
      <c r="C36" s="189"/>
      <c r="D36" s="189"/>
      <c r="E36" s="190">
        <f t="shared" si="2"/>
        <v>0</v>
      </c>
    </row>
    <row r="37" spans="1:5" ht="15">
      <c r="A37" s="188" t="s">
        <v>95</v>
      </c>
      <c r="B37" s="189"/>
      <c r="C37" s="189"/>
      <c r="D37" s="189"/>
      <c r="E37" s="190">
        <f t="shared" si="2"/>
        <v>0</v>
      </c>
    </row>
    <row r="38" spans="1:5" ht="15.75" thickBot="1">
      <c r="A38" s="191"/>
      <c r="B38" s="192"/>
      <c r="C38" s="192"/>
      <c r="D38" s="192"/>
      <c r="E38" s="190">
        <f t="shared" si="2"/>
        <v>0</v>
      </c>
    </row>
    <row r="39" spans="1:5" ht="15.75" thickBot="1">
      <c r="A39" s="193" t="s">
        <v>96</v>
      </c>
      <c r="B39" s="194">
        <f>B32+SUM(B34:B38)</f>
        <v>0</v>
      </c>
      <c r="C39" s="194">
        <f>C32+SUM(C34:C38)</f>
        <v>0</v>
      </c>
      <c r="D39" s="194">
        <f>D32+SUM(D34:D38)</f>
        <v>0</v>
      </c>
      <c r="E39" s="195">
        <f>E32+SUM(E34:E38)</f>
        <v>0</v>
      </c>
    </row>
    <row r="40" spans="1:5" ht="15.75" thickBot="1">
      <c r="A40" s="196"/>
      <c r="B40" s="196"/>
      <c r="C40" s="196"/>
      <c r="D40" s="196"/>
      <c r="E40" s="196"/>
    </row>
    <row r="41" spans="1:5" ht="15.75" thickBot="1">
      <c r="A41" s="179" t="s">
        <v>97</v>
      </c>
      <c r="B41" s="180" t="str">
        <f>+B31</f>
        <v>2019. év</v>
      </c>
      <c r="C41" s="180" t="str">
        <f>+C31</f>
        <v>2020.év</v>
      </c>
      <c r="D41" s="180" t="str">
        <f>+D31</f>
        <v>2021. év</v>
      </c>
      <c r="E41" s="181" t="s">
        <v>89</v>
      </c>
    </row>
    <row r="42" spans="1:5" ht="15">
      <c r="A42" s="182" t="s">
        <v>98</v>
      </c>
      <c r="B42" s="183"/>
      <c r="C42" s="183"/>
      <c r="D42" s="183"/>
      <c r="E42" s="184">
        <f aca="true" t="shared" si="3" ref="E42:E48">SUM(B42:D42)</f>
        <v>0</v>
      </c>
    </row>
    <row r="43" spans="1:5" ht="15">
      <c r="A43" s="197" t="s">
        <v>99</v>
      </c>
      <c r="B43" s="189"/>
      <c r="C43" s="189"/>
      <c r="D43" s="189"/>
      <c r="E43" s="190">
        <f t="shared" si="3"/>
        <v>0</v>
      </c>
    </row>
    <row r="44" spans="1:5" ht="15">
      <c r="A44" s="188" t="s">
        <v>100</v>
      </c>
      <c r="B44" s="189"/>
      <c r="C44" s="189"/>
      <c r="D44" s="189"/>
      <c r="E44" s="190">
        <f t="shared" si="3"/>
        <v>0</v>
      </c>
    </row>
    <row r="45" spans="1:5" ht="15">
      <c r="A45" s="188" t="s">
        <v>101</v>
      </c>
      <c r="B45" s="189"/>
      <c r="C45" s="189"/>
      <c r="D45" s="189"/>
      <c r="E45" s="190">
        <f t="shared" si="3"/>
        <v>0</v>
      </c>
    </row>
    <row r="46" spans="1:5" ht="15">
      <c r="A46" s="198"/>
      <c r="B46" s="189"/>
      <c r="C46" s="189"/>
      <c r="D46" s="189"/>
      <c r="E46" s="190">
        <f t="shared" si="3"/>
        <v>0</v>
      </c>
    </row>
    <row r="47" spans="1:5" ht="15">
      <c r="A47" s="198"/>
      <c r="B47" s="189"/>
      <c r="C47" s="189"/>
      <c r="D47" s="189"/>
      <c r="E47" s="190">
        <f t="shared" si="3"/>
        <v>0</v>
      </c>
    </row>
    <row r="48" spans="1:5" ht="15.75" thickBot="1">
      <c r="A48" s="191"/>
      <c r="B48" s="192"/>
      <c r="C48" s="192"/>
      <c r="D48" s="192"/>
      <c r="E48" s="190">
        <f t="shared" si="3"/>
        <v>0</v>
      </c>
    </row>
    <row r="49" spans="1:5" ht="15.75" thickBot="1">
      <c r="A49" s="193" t="s">
        <v>102</v>
      </c>
      <c r="B49" s="194">
        <f>SUM(B42:B48)</f>
        <v>0</v>
      </c>
      <c r="C49" s="194">
        <f>SUM(C42:C48)</f>
        <v>0</v>
      </c>
      <c r="D49" s="194">
        <f>SUM(D42:D48)</f>
        <v>0</v>
      </c>
      <c r="E49" s="195">
        <f>SUM(E42:E48)</f>
        <v>0</v>
      </c>
    </row>
    <row r="50" spans="1:5" ht="15">
      <c r="A50" s="178"/>
      <c r="B50" s="178"/>
      <c r="C50" s="178"/>
      <c r="D50" s="178"/>
      <c r="E50" s="178"/>
    </row>
    <row r="51" spans="1:5" ht="15.75">
      <c r="A51" s="325" t="e">
        <f>+CONCATENATE("Önkormányzaton kívüli EU-s projektekhez történő hozzájárulás ",LEFT(#REF!,4),". évi előirányzat")</f>
        <v>#REF!</v>
      </c>
      <c r="B51" s="325"/>
      <c r="C51" s="325"/>
      <c r="D51" s="325"/>
      <c r="E51" s="325"/>
    </row>
    <row r="52" spans="1:5" ht="15.75" thickBot="1">
      <c r="A52" s="178"/>
      <c r="B52" s="178"/>
      <c r="C52" s="178"/>
      <c r="D52" s="178"/>
      <c r="E52" s="178"/>
    </row>
    <row r="53" spans="1:5" ht="15.75" thickBot="1">
      <c r="A53" s="312" t="s">
        <v>103</v>
      </c>
      <c r="B53" s="313"/>
      <c r="C53" s="314"/>
      <c r="D53" s="315" t="s">
        <v>104</v>
      </c>
      <c r="E53" s="316"/>
    </row>
    <row r="54" spans="1:5" ht="15">
      <c r="A54" s="318"/>
      <c r="B54" s="319"/>
      <c r="C54" s="320"/>
      <c r="D54" s="321"/>
      <c r="E54" s="322"/>
    </row>
    <row r="55" spans="1:5" ht="15.75" thickBot="1">
      <c r="A55" s="302"/>
      <c r="B55" s="303"/>
      <c r="C55" s="304"/>
      <c r="D55" s="305"/>
      <c r="E55" s="306"/>
    </row>
    <row r="56" spans="1:5" ht="15.75" thickBot="1">
      <c r="A56" s="307" t="s">
        <v>102</v>
      </c>
      <c r="B56" s="308"/>
      <c r="C56" s="309"/>
      <c r="D56" s="310">
        <f>SUM(D54:E55)</f>
        <v>0</v>
      </c>
      <c r="E56" s="311"/>
    </row>
    <row r="57" spans="1:5" ht="15">
      <c r="A57" s="199"/>
      <c r="B57" s="199"/>
      <c r="C57" s="199"/>
      <c r="D57" s="199"/>
      <c r="E57" s="199"/>
    </row>
  </sheetData>
  <sheetProtection/>
  <mergeCells count="16">
    <mergeCell ref="A3:E3"/>
    <mergeCell ref="A4:E4"/>
    <mergeCell ref="A1:E1"/>
    <mergeCell ref="A54:C54"/>
    <mergeCell ref="D54:E54"/>
    <mergeCell ref="B6:E6"/>
    <mergeCell ref="D7:E7"/>
    <mergeCell ref="B29:E29"/>
    <mergeCell ref="D30:E30"/>
    <mergeCell ref="A51:E51"/>
    <mergeCell ref="A55:C55"/>
    <mergeCell ref="D55:E55"/>
    <mergeCell ref="A56:C56"/>
    <mergeCell ref="D56:E56"/>
    <mergeCell ref="A53:C53"/>
    <mergeCell ref="D53:E53"/>
  </mergeCells>
  <conditionalFormatting sqref="E9:E16 B16:D16 B26:E26 E19:E25 E32:E39 B39:D39 E42:E49 B49:D49 D56:E56">
    <cfRule type="cellIs" priority="1" dxfId="2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Schvégerné Julianna</dc:creator>
  <cp:keywords/>
  <dc:description/>
  <cp:lastModifiedBy>Schvégerné Julianna</cp:lastModifiedBy>
  <cp:lastPrinted>2019-09-25T06:46:13Z</cp:lastPrinted>
  <dcterms:created xsi:type="dcterms:W3CDTF">2018-02-13T13:16:48Z</dcterms:created>
  <dcterms:modified xsi:type="dcterms:W3CDTF">2020-06-22T09:24:13Z</dcterms:modified>
  <cp:category/>
  <cp:version/>
  <cp:contentType/>
  <cp:contentStatus/>
</cp:coreProperties>
</file>