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45" firstSheet="7" activeTab="12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 ovi bev" sheetId="5" r:id="rId5"/>
    <sheet name="6 ovi kiad" sheetId="6" r:id="rId6"/>
    <sheet name="7.sz.Támogatások" sheetId="7" r:id="rId7"/>
    <sheet name="8,.sz.cofog" sheetId="8" r:id="rId8"/>
    <sheet name="10 beruházás" sheetId="9" r:id="rId9"/>
    <sheet name="11 felújítás" sheetId="10" r:id="rId10"/>
    <sheet name="12 Maradvány kimutatás" sheetId="11" r:id="rId11"/>
    <sheet name="13. vagyonmérleg" sheetId="12" r:id="rId12"/>
    <sheet name="14. létszám" sheetId="13" r:id="rId13"/>
    <sheet name="15. adósság áll. " sheetId="14" r:id="rId14"/>
  </sheets>
  <definedNames/>
  <calcPr fullCalcOnLoad="1"/>
</workbook>
</file>

<file path=xl/sharedStrings.xml><?xml version="1.0" encoding="utf-8"?>
<sst xmlns="http://schemas.openxmlformats.org/spreadsheetml/2006/main" count="691" uniqueCount="477">
  <si>
    <t>Felújítások</t>
  </si>
  <si>
    <t>I. Működési költségvetés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</si>
  <si>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</si>
  <si>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</si>
  <si>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</si>
  <si>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</si>
  <si>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</si>
  <si>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</si>
  <si>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</si>
  <si>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</si>
  <si>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</si>
  <si>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</si>
  <si>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</si>
  <si>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</si>
  <si>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</si>
  <si>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</si>
  <si>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</si>
  <si>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Cím</t>
  </si>
  <si>
    <t>Alcím</t>
  </si>
  <si>
    <t>ezer Ft-ban</t>
  </si>
  <si>
    <t>Sor-szám</t>
  </si>
  <si>
    <t>Megnevezés</t>
  </si>
  <si>
    <t>Dologi kiadás</t>
  </si>
  <si>
    <t>Működési tartalék</t>
  </si>
  <si>
    <t>Sor- szám</t>
  </si>
  <si>
    <t>az önkormányzat önállóan működő és gazdálkodó költségvetési szervei</t>
  </si>
  <si>
    <t>az önkormányzat önállóan működő költségvetési szervei</t>
  </si>
  <si>
    <t>Eredeti előirányzat</t>
  </si>
  <si>
    <t>Teljesítés %-a</t>
  </si>
  <si>
    <t>A</t>
  </si>
  <si>
    <t>B</t>
  </si>
  <si>
    <t>C</t>
  </si>
  <si>
    <t>G</t>
  </si>
  <si>
    <t>Beruházások</t>
  </si>
  <si>
    <t>Sorszám</t>
  </si>
  <si>
    <t>nem költségvetési szervi formában mükődő egysége</t>
  </si>
  <si>
    <t>Működési célú költségvetési tám. és kieg.tám</t>
  </si>
  <si>
    <t>Működési bevétel</t>
  </si>
  <si>
    <t>Készletértékesítés</t>
  </si>
  <si>
    <t>Szolgáltatás ellenértéke</t>
  </si>
  <si>
    <t>Tulajdonosi bevételek</t>
  </si>
  <si>
    <t>Kiszámlázott általános forg.adó</t>
  </si>
  <si>
    <t>Kamatbevételek</t>
  </si>
  <si>
    <t>Biztosító által fizetett kártérítés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</si>
  <si>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</si>
  <si>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</si>
  <si>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</si>
  <si>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</si>
  <si>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</si>
  <si>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</si>
  <si>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</si>
  <si>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</si>
  <si>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</si>
  <si>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</si>
  <si>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</si>
  <si>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</si>
  <si>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</si>
  <si>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</si>
  <si>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</si>
  <si>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</si>
  <si>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</si>
  <si>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</si>
  <si>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</si>
  <si>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</si>
  <si>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</si>
  <si>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</si>
  <si>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</si>
  <si>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</si>
  <si>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</si>
  <si>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</si>
  <si>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</si>
  <si>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</si>
  <si>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</si>
  <si>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</si>
  <si>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</si>
  <si>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</si>
  <si>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</si>
  <si>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</si>
  <si>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</si>
  <si>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</si>
  <si>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</si>
  <si>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</si>
  <si>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</si>
  <si>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</si>
  <si>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</si>
  <si>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</si>
  <si>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</si>
  <si>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</si>
  <si>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Község városgazd.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</si>
  <si>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</si>
  <si>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</si>
  <si>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</si>
  <si>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</si>
  <si>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</si>
  <si>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</si>
  <si>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</si>
  <si>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</si>
  <si>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E</t>
  </si>
  <si>
    <t xml:space="preserve">F </t>
  </si>
  <si>
    <t>2016. évi tervezett módosítás 2016.12.31.</t>
  </si>
  <si>
    <t>2016. évi várható teljesítés</t>
  </si>
  <si>
    <t>2017/2016.  évi módoított ei/ tervezett ei %-a</t>
  </si>
  <si>
    <t>törvény szerinti illetmény</t>
  </si>
  <si>
    <t>szabadság megváltás</t>
  </si>
  <si>
    <t>közlekedési költség</t>
  </si>
  <si>
    <t>jubileumi jutalom</t>
  </si>
  <si>
    <t>jutalom</t>
  </si>
  <si>
    <t>foglalkoztatott egyéb szem.jutt. (pl szemüveg biztosítás, betegszabadság, helyettesítés, valamint 4/2013. Korm.rend. 15. mellékelete szerint)</t>
  </si>
  <si>
    <t>külső személyi juttatás</t>
  </si>
  <si>
    <t>készletbeszerzés</t>
  </si>
  <si>
    <t>kommunikációs szolgáltatás</t>
  </si>
  <si>
    <t>szolgáltatatás kiadás</t>
  </si>
  <si>
    <t>különféle befizetés , egyéb dolodi kiadás (ÁFA)</t>
  </si>
  <si>
    <t>Közvetített szolgáltatások bevételei</t>
  </si>
  <si>
    <t xml:space="preserve"> Egyéb felhalmozási célú központi támogatás</t>
  </si>
  <si>
    <t>készenlét, helyettesítés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</si>
  <si>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</si>
  <si>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</si>
  <si>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</si>
  <si>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</si>
  <si>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</si>
  <si>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</si>
  <si>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</si>
  <si>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</si>
  <si>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</si>
  <si>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</si>
  <si>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</si>
  <si>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</si>
  <si>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</si>
  <si>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</si>
  <si>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</si>
  <si>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</si>
  <si>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</si>
  <si>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</si>
  <si>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</si>
  <si>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</si>
  <si>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</si>
  <si>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</si>
  <si>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</si>
  <si>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</si>
  <si>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</si>
  <si>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</si>
  <si>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</si>
  <si>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</si>
  <si>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</si>
  <si>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</si>
  <si>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</si>
  <si>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</si>
  <si>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</si>
  <si>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</si>
  <si>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</si>
  <si>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</si>
  <si>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</si>
  <si>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</si>
  <si>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</si>
  <si>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</si>
  <si>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</si>
  <si>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</si>
  <si>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</si>
  <si>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</si>
  <si>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</si>
  <si>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</si>
  <si>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</si>
  <si>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</si>
  <si>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</si>
  <si>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</si>
  <si>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</si>
  <si>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</si>
  <si>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</si>
  <si>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</si>
  <si>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</si>
  <si>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</si>
  <si>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</si>
  <si>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</si>
  <si>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</si>
  <si>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</si>
  <si>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</si>
  <si>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</si>
  <si>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</si>
  <si>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</si>
  <si>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</si>
  <si>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</si>
  <si>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</si>
  <si>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</si>
  <si>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</si>
  <si>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</si>
  <si>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</si>
  <si>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</si>
  <si>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</si>
  <si>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</si>
  <si>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</si>
  <si>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</si>
  <si>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</si>
  <si>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</si>
  <si>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</si>
  <si>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</si>
  <si>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</si>
  <si>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</si>
  <si>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</si>
  <si>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</si>
  <si>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</si>
  <si>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</si>
  <si>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</si>
  <si>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</si>
  <si>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</si>
  <si>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</si>
  <si>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</si>
  <si>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</si>
  <si>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</si>
  <si>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</si>
  <si>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</si>
  <si>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42583-7378-17096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</si>
  <si>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</si>
  <si>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</si>
  <si>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</si>
  <si>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</si>
  <si>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</si>
  <si>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</si>
  <si>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</si>
  <si>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</si>
  <si>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</si>
  <si>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</si>
  <si>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</si>
  <si>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</si>
  <si>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</si>
  <si>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</si>
  <si>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</si>
  <si>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</si>
  <si>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</si>
  <si>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</si>
  <si>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</si>
  <si>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</si>
  <si>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</si>
  <si>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</si>
  <si>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</si>
  <si>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</si>
  <si>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</si>
  <si>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</si>
  <si>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</si>
  <si>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</si>
  <si>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</si>
  <si>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</si>
  <si>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</si>
  <si>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</si>
  <si>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</si>
  <si>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</si>
  <si>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</si>
  <si>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>Böhönye Község Önkormányzatának összevont bevételei  és kiadásai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</si>
  <si>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</si>
  <si>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</si>
  <si>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</si>
  <si>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</si>
  <si>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</si>
  <si>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</si>
  <si>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</si>
  <si>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</si>
  <si>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</si>
  <si>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</si>
  <si>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</si>
  <si>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</si>
  <si>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</si>
  <si>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</si>
  <si>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</si>
  <si>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</si>
  <si>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</si>
  <si>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</si>
  <si>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</si>
  <si>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</si>
  <si>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</si>
  <si>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</si>
  <si>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</si>
  <si>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</si>
  <si>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</si>
  <si>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</si>
  <si>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</si>
  <si>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</si>
  <si>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>5.5 Céltartalék</t>
  </si>
  <si>
    <t xml:space="preserve">II. Felhalmozási költségvetési kiadások 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</si>
  <si>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</si>
  <si>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</si>
  <si>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</si>
  <si>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</si>
  <si>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</si>
  <si>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</si>
  <si>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</si>
  <si>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Működési célú támogatások, pénzeszközátadások</t>
  </si>
  <si>
    <t>Egyéb működési célú 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</si>
  <si>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</si>
  <si>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</si>
  <si>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</si>
  <si>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</si>
  <si>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</si>
  <si>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</si>
  <si>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</si>
  <si>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</si>
  <si>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</si>
  <si>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</si>
  <si>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</si>
  <si>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</si>
  <si>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</si>
  <si>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</si>
  <si>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</si>
  <si>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</si>
  <si>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</si>
  <si>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</si>
  <si>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</si>
  <si>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</si>
  <si>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</si>
  <si>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</si>
  <si>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</si>
  <si>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</si>
  <si>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</si>
  <si>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</si>
  <si>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</si>
  <si>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</si>
  <si>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</si>
  <si>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</si>
  <si>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</si>
  <si>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</si>
  <si>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Sport műk.</t>
  </si>
  <si>
    <t>18.</t>
  </si>
  <si>
    <t>19.</t>
  </si>
  <si>
    <t>20.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</si>
  <si>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</si>
  <si>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</si>
  <si>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</si>
  <si>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</si>
  <si>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</si>
  <si>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</si>
  <si>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</si>
  <si>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</si>
  <si>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</si>
  <si>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</si>
  <si>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</si>
  <si>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</si>
  <si>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</si>
  <si>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</si>
  <si>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</si>
  <si>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Felhalmozási kiadás</t>
  </si>
  <si>
    <t>Beruházási cél megnevezés</t>
  </si>
  <si>
    <t>Összesen:</t>
  </si>
  <si>
    <t xml:space="preserve">ezer Ft-ban </t>
  </si>
  <si>
    <t>Egyéb beruházások</t>
  </si>
  <si>
    <t>Önkormányzat</t>
  </si>
  <si>
    <t>Teljesítés%-a</t>
  </si>
  <si>
    <t>IV. Államháztartáson belüli megelőlegezések visszafizetése</t>
  </si>
  <si>
    <t>Teljes.%-a</t>
  </si>
  <si>
    <t>Óvodai nevelés, ellátás</t>
  </si>
  <si>
    <t>Telj. %-a</t>
  </si>
  <si>
    <t xml:space="preserve">fő </t>
  </si>
  <si>
    <t xml:space="preserve">Működési célú hitel </t>
  </si>
  <si>
    <t>Fejlesztési célú hitel</t>
  </si>
  <si>
    <t>Összes adósságállomány</t>
  </si>
  <si>
    <t>Engedélyezett létszámkeret (fő)</t>
  </si>
  <si>
    <t>2.5. Műk c pé állami pénzalaptól</t>
  </si>
  <si>
    <t>Felújítási cél megnevezés</t>
  </si>
  <si>
    <t>Komplex környezetvéd program</t>
  </si>
  <si>
    <t>Gyermekvédelmi ell.</t>
  </si>
  <si>
    <t>Összeg</t>
  </si>
  <si>
    <t>III. Államháztartáson belüli megelőlegezés</t>
  </si>
  <si>
    <t>e Ft.-ban</t>
  </si>
  <si>
    <t>Bruttó érték</t>
  </si>
  <si>
    <t>Mérleg szerinti érték</t>
  </si>
  <si>
    <t>I. Immateriális javak</t>
  </si>
  <si>
    <t>II. Tárgyi eszközök</t>
  </si>
  <si>
    <t>1. Ingatlanok és kapcsolódó vagyoni értékű jogok</t>
  </si>
  <si>
    <t>2. Gépek, berendezések, felszerelések és járművek</t>
  </si>
  <si>
    <t>3. Tenyészállatok</t>
  </si>
  <si>
    <t>4. Beruházások, felújítások</t>
  </si>
  <si>
    <t>5. Tárgyi eszközök értékhelesbítése</t>
  </si>
  <si>
    <t>III. 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</si>
  <si>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</si>
  <si>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</si>
  <si>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</si>
  <si>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 Koncesszóba, vagyonkezelésbe adott eszközök</t>
  </si>
  <si>
    <t>B, Nemzeti vagyonba tartozó forgóeszközök</t>
  </si>
  <si>
    <t>I. Készletek</t>
  </si>
  <si>
    <t>II. Értékpapírok</t>
  </si>
  <si>
    <t>C, Pénzeszközök</t>
  </si>
  <si>
    <t>I. Lekötött betét</t>
  </si>
  <si>
    <t>II. Pénztárak, csekkek, betétkönyvek</t>
  </si>
  <si>
    <t>IV. Devizaszámlák</t>
  </si>
  <si>
    <t xml:space="preserve">Összesen: </t>
  </si>
  <si>
    <t>III. Forintszámlák</t>
  </si>
  <si>
    <t xml:space="preserve">e Ft-ban </t>
  </si>
  <si>
    <t>A, Nemzeti vagyonba tartozó befektetett eszközök</t>
  </si>
  <si>
    <t>2018. évi beszámoló</t>
  </si>
  <si>
    <t>2018. évi működési bevételei és kiadásai</t>
  </si>
  <si>
    <t>2018. évi eredeti előirányzat</t>
  </si>
  <si>
    <t>2018. évi  teljesítés</t>
  </si>
  <si>
    <t>2018. évi tervezett módosítás 2018.12.31.</t>
  </si>
  <si>
    <t>munkavégzésre irányuló egyéb jogv.nem saját dolgozónak</t>
  </si>
  <si>
    <t>Egyéb működési célú támogatások bevételei</t>
  </si>
  <si>
    <t>Egyéb külső személyi juttatás</t>
  </si>
  <si>
    <t>2018. évi felhalmozási bevételei és kiadásai</t>
  </si>
  <si>
    <t>II.1 Európa Uniós támogatásból megvalósuló beruházások</t>
  </si>
  <si>
    <t>II.2 Hazai támogatásból megvalósuló beruházások</t>
  </si>
  <si>
    <t>II.3 Saját forrásból megvalósítandó beruházások</t>
  </si>
  <si>
    <t>2018. évi működési célú támogatásainak, pénzeszközátadásainak alakulása</t>
  </si>
  <si>
    <t>Telj %-a</t>
  </si>
  <si>
    <t>2018.évi  teljesítés</t>
  </si>
  <si>
    <t>2018. évi eredeti ei</t>
  </si>
  <si>
    <t>2018. évi tervezett mód.ei.2018.12.31.</t>
  </si>
  <si>
    <t>Böhönye Község Önkormányzatának 2018. évi kiadásainak kormányzati funkció szeinti megbontása</t>
  </si>
  <si>
    <t>2018. évi teljesítés</t>
  </si>
  <si>
    <t>Az önkormányzat 2018. évi  beruházási céljainak meghatározása</t>
  </si>
  <si>
    <t>2018. évi módosított ei 2018.06.30.</t>
  </si>
  <si>
    <t>2018. évi tervezett módosítás 20187.12.31.</t>
  </si>
  <si>
    <t>2018. évi tervezett módosított ei 2018.12.31.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</si>
  <si>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</si>
  <si>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</si>
  <si>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</si>
  <si>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</si>
  <si>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</si>
  <si>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</si>
  <si>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</si>
  <si>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</si>
  <si>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</si>
  <si>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Az önkormányzat 2018. évi  maradványának  alakulása</t>
  </si>
  <si>
    <t xml:space="preserve">2018. évi beszámoló </t>
  </si>
  <si>
    <t>Az önkormányzat 2018 . évi létszám adatainak meghatározása</t>
  </si>
  <si>
    <t>26.</t>
  </si>
  <si>
    <t>27.</t>
  </si>
  <si>
    <t>28.</t>
  </si>
  <si>
    <t xml:space="preserve">Bedegkér Község Önkormányzatának </t>
  </si>
  <si>
    <t>BEDEGKÉRI ÓVODA 2018. ÉVI BEVÉTELEINEK ALAKULÁSA</t>
  </si>
  <si>
    <t>BEDEGKÉRI ÓVODA 2017. ÉVI KIADÁSAINAK ALAKULÁSA</t>
  </si>
  <si>
    <t>béren kívüli juttatás</t>
  </si>
  <si>
    <t>2018 .évi  teljesítés</t>
  </si>
  <si>
    <t>Óvoda maradványa</t>
  </si>
  <si>
    <t>Bedegkér  Község Önkormányzat Címrendje</t>
  </si>
  <si>
    <t>Bedegkér Község Önkormányzata</t>
  </si>
  <si>
    <t xml:space="preserve">Bedegkéri Óvoda </t>
  </si>
  <si>
    <t>Bedegkér Község Önkormányzata adóssága és hitelállománya lejárat szerint</t>
  </si>
  <si>
    <t>III. Bedegkéri Óvoda intézményfinanszírozása</t>
  </si>
  <si>
    <t>6. Egyéb műk.c.tám.ÁHT-n kívülre</t>
  </si>
  <si>
    <t xml:space="preserve">Járdafelújítás </t>
  </si>
  <si>
    <t>040/6 hrsz patakmeder helyreállítás</t>
  </si>
  <si>
    <t xml:space="preserve">Bedegkér Község Önkormányzata </t>
  </si>
  <si>
    <t>Kapolyi Közös Önkormányzati Hivatal</t>
  </si>
  <si>
    <t>Somogy Megyei Önkormámyzati Társulás</t>
  </si>
  <si>
    <t>Koppány Völgye KEK Egészségügyi és Szolgáltató Nonprofit Kft.</t>
  </si>
  <si>
    <t>DRV Zrt</t>
  </si>
  <si>
    <t>Egyéb tárgyi eszközök beszezése pl.: talicska, fűrész, gumiabroncs</t>
  </si>
  <si>
    <t>Az önkormányzat 2018.  évi költségvetésének felújításai</t>
  </si>
  <si>
    <t>Város község gazd.</t>
  </si>
  <si>
    <t>Falugondnok</t>
  </si>
  <si>
    <t>Belvíz</t>
  </si>
  <si>
    <t>Iskolai diáksport tám.</t>
  </si>
  <si>
    <t>Gyermekétk., köznev, int,</t>
  </si>
  <si>
    <t>Int. Kív. Gyermekétk</t>
  </si>
  <si>
    <t>Bedegkér Község Önkormányzatának 2018. évi összevont bevételei és kiadásai</t>
  </si>
  <si>
    <t>kiad</t>
  </si>
  <si>
    <t>Összes bev</t>
  </si>
  <si>
    <t>Összes kiad</t>
  </si>
  <si>
    <t>ellenrzés</t>
  </si>
  <si>
    <t>III. Bedegkéri Óvoda  (tájékoztató adat)</t>
  </si>
  <si>
    <t>5.6 Egyéb műk.c.tám.ÁHT-n kívülre</t>
  </si>
  <si>
    <t>III. Bedegkéri Óvoda intézményfinanszírozás</t>
  </si>
  <si>
    <t>bev</t>
  </si>
  <si>
    <t>bev ovi önk</t>
  </si>
  <si>
    <t>kiad ovi önk</t>
  </si>
  <si>
    <t>1.sz.melléklet a 6/2019. (V.31.) önkormányzati rendelethez</t>
  </si>
  <si>
    <t>2.melléklet a 6/2019. (V.31.) önkormányzati rendelethez</t>
  </si>
  <si>
    <t>3.melléklet a 6/2019. (V.31.) önkormányzati rendelethez</t>
  </si>
  <si>
    <t>4.melléklet a 6/2019. (V.31.) önkormányzati rendelethez</t>
  </si>
  <si>
    <t>5. melléklet a 6/2019. (V.31.) önkormányzati rendelethez</t>
  </si>
  <si>
    <t>6.melléklet a 6/2019. (V.31.) önkormányzati rendelethez</t>
  </si>
  <si>
    <t>7.melléklet a 6/2019. (V.31.) önkormányzati rendelethez</t>
  </si>
  <si>
    <t>8. melléklet a 6/2019. (V.31.) önkormányzati rendelethez</t>
  </si>
  <si>
    <t>9. melléklet a 6/2019. (V.31.) önkormányzati rendelethez</t>
  </si>
  <si>
    <t>10. melléklet a 6/2019. (V.31.) önkormányzati rendelethez</t>
  </si>
  <si>
    <t>11. melléklet a 6/2019. (V.31.) önkormányzati rendelethez</t>
  </si>
  <si>
    <t>12. melléklet a 6/2019. (V.31.) önkormányzati rendelethez</t>
  </si>
  <si>
    <t>13. melléklet a 6/2019. (V.31.) önkormányzati rendelethez</t>
  </si>
  <si>
    <t>14. melléklet a 6/2019.(V.31.) önkormányzati rendelethez</t>
  </si>
  <si>
    <t>fő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</si>
</sst>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0"/>
    <numFmt numFmtId="168" formatCode="#,###__;\-#,###__"/>
    <numFmt numFmtId="169" formatCode="#,###__"/>
    <numFmt numFmtId="170" formatCode="#,##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mmm\ d/"/>
    <numFmt numFmtId="176" formatCode="yyyy\-mm\-dd"/>
    <numFmt numFmtId="177" formatCode="#,##0\ &quot;Ft&quot;"/>
    <numFmt numFmtId="178" formatCode="#,##0\ _F_t"/>
    <numFmt numFmtId="179" formatCode="#,##0_ ;\-#,##0\ 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56" applyFont="1" applyBorder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0" fontId="11" fillId="0" borderId="12" xfId="5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5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left" vertical="center" indent="1"/>
    </xf>
    <xf numFmtId="3" fontId="22" fillId="0" borderId="16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6" xfId="0" applyFont="1" applyFill="1" applyBorder="1" applyAlignment="1">
      <alignment horizontal="left" vertical="center" indent="2"/>
    </xf>
    <xf numFmtId="3" fontId="25" fillId="0" borderId="16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16" xfId="0" applyFont="1" applyFill="1" applyBorder="1" applyAlignment="1">
      <alignment horizontal="left" vertical="center" indent="4"/>
    </xf>
    <xf numFmtId="3" fontId="12" fillId="0" borderId="16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vertical="center" indent="7"/>
    </xf>
    <xf numFmtId="3" fontId="12" fillId="0" borderId="16" xfId="58" applyNumberFormat="1" applyFont="1" applyBorder="1" applyAlignment="1">
      <alignment wrapText="1"/>
      <protection/>
    </xf>
    <xf numFmtId="0" fontId="25" fillId="0" borderId="16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vertical="center" wrapText="1" indent="2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22" fillId="0" borderId="16" xfId="0" applyFont="1" applyFill="1" applyBorder="1" applyAlignment="1">
      <alignment horizontal="left" vertical="center" wrapText="1" indent="1"/>
    </xf>
    <xf numFmtId="1" fontId="23" fillId="0" borderId="0" xfId="0" applyNumberFormat="1" applyFont="1" applyAlignment="1">
      <alignment/>
    </xf>
    <xf numFmtId="0" fontId="12" fillId="0" borderId="16" xfId="0" applyFont="1" applyFill="1" applyBorder="1" applyAlignment="1">
      <alignment horizontal="left" vertical="center" wrapText="1" indent="2"/>
    </xf>
    <xf numFmtId="3" fontId="21" fillId="0" borderId="0" xfId="0" applyNumberFormat="1" applyFont="1" applyAlignment="1">
      <alignment/>
    </xf>
    <xf numFmtId="175" fontId="12" fillId="0" borderId="16" xfId="0" applyNumberFormat="1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2"/>
    </xf>
    <xf numFmtId="2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left" vertical="center" indent="2"/>
    </xf>
    <xf numFmtId="0" fontId="12" fillId="0" borderId="16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 indent="1"/>
    </xf>
    <xf numFmtId="3" fontId="18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 indent="1"/>
    </xf>
    <xf numFmtId="0" fontId="12" fillId="0" borderId="16" xfId="60" applyFont="1" applyFill="1" applyBorder="1" applyAlignment="1">
      <alignment horizontal="left" vertical="center" indent="1"/>
      <protection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2"/>
    </xf>
    <xf numFmtId="0" fontId="5" fillId="0" borderId="23" xfId="0" applyFont="1" applyFill="1" applyBorder="1" applyAlignment="1">
      <alignment horizontal="left" vertical="center" indent="2"/>
    </xf>
    <xf numFmtId="49" fontId="5" fillId="0" borderId="16" xfId="60" applyNumberFormat="1" applyFont="1" applyFill="1" applyBorder="1" applyAlignment="1">
      <alignment horizontal="left" vertical="center" indent="2"/>
      <protection/>
    </xf>
    <xf numFmtId="49" fontId="5" fillId="0" borderId="23" xfId="60" applyNumberFormat="1" applyFont="1" applyFill="1" applyBorder="1" applyAlignment="1">
      <alignment horizontal="left" vertical="center" indent="2"/>
      <protection/>
    </xf>
    <xf numFmtId="0" fontId="12" fillId="0" borderId="16" xfId="0" applyFont="1" applyFill="1" applyBorder="1" applyAlignment="1">
      <alignment horizontal="left" vertical="center" indent="3"/>
    </xf>
    <xf numFmtId="3" fontId="5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indent="2"/>
    </xf>
    <xf numFmtId="176" fontId="12" fillId="0" borderId="16" xfId="0" applyNumberFormat="1" applyFont="1" applyBorder="1" applyAlignment="1">
      <alignment horizontal="left" indent="2"/>
    </xf>
    <xf numFmtId="3" fontId="5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0" fontId="12" fillId="0" borderId="25" xfId="0" applyFont="1" applyBorder="1" applyAlignment="1">
      <alignment/>
    </xf>
    <xf numFmtId="3" fontId="18" fillId="0" borderId="25" xfId="0" applyNumberFormat="1" applyFont="1" applyBorder="1" applyAlignment="1">
      <alignment/>
    </xf>
    <xf numFmtId="0" fontId="5" fillId="0" borderId="25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right" indent="3"/>
    </xf>
    <xf numFmtId="0" fontId="12" fillId="0" borderId="25" xfId="0" applyFont="1" applyFill="1" applyBorder="1" applyAlignment="1">
      <alignment horizontal="left" vertical="center" indent="3"/>
    </xf>
    <xf numFmtId="3" fontId="12" fillId="0" borderId="2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 indent="2"/>
    </xf>
    <xf numFmtId="0" fontId="12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2" fillId="0" borderId="20" xfId="0" applyFont="1" applyFill="1" applyBorder="1" applyAlignment="1">
      <alignment horizontal="left" vertical="center" indent="2"/>
    </xf>
    <xf numFmtId="3" fontId="12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0" xfId="60" applyFont="1" applyFill="1" applyBorder="1" applyAlignment="1">
      <alignment horizontal="right" indent="4"/>
      <protection/>
    </xf>
    <xf numFmtId="0" fontId="12" fillId="0" borderId="23" xfId="60" applyFont="1" applyFill="1" applyBorder="1" applyAlignment="1">
      <alignment horizontal="left" vertical="center" indent="4"/>
      <protection/>
    </xf>
    <xf numFmtId="3" fontId="12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indent="2"/>
    </xf>
    <xf numFmtId="0" fontId="12" fillId="0" borderId="27" xfId="0" applyFont="1" applyBorder="1" applyAlignment="1">
      <alignment horizontal="left" indent="2"/>
    </xf>
    <xf numFmtId="3" fontId="12" fillId="0" borderId="28" xfId="0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indent="2"/>
    </xf>
    <xf numFmtId="176" fontId="12" fillId="0" borderId="27" xfId="0" applyNumberFormat="1" applyFont="1" applyBorder="1" applyAlignment="1">
      <alignment horizontal="left" indent="2"/>
    </xf>
    <xf numFmtId="0" fontId="5" fillId="0" borderId="27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indent="1"/>
    </xf>
    <xf numFmtId="0" fontId="12" fillId="0" borderId="23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6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12" fillId="33" borderId="0" xfId="0" applyFont="1" applyFill="1" applyAlignment="1">
      <alignment horizontal="center"/>
    </xf>
    <xf numFmtId="0" fontId="4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1" fontId="6" fillId="0" borderId="31" xfId="0" applyNumberFormat="1" applyFont="1" applyBorder="1" applyAlignment="1">
      <alignment horizontal="right" vertical="center" wrapText="1"/>
    </xf>
    <xf numFmtId="10" fontId="4" fillId="0" borderId="31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10" fontId="4" fillId="0" borderId="32" xfId="0" applyNumberFormat="1" applyFont="1" applyBorder="1" applyAlignment="1">
      <alignment horizontal="right" vertical="center" wrapText="1"/>
    </xf>
    <xf numFmtId="0" fontId="18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0" fontId="29" fillId="0" borderId="10" xfId="56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0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2" fillId="0" borderId="33" xfId="0" applyFont="1" applyBorder="1" applyAlignment="1">
      <alignment/>
    </xf>
    <xf numFmtId="10" fontId="6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5" fillId="0" borderId="34" xfId="0" applyFont="1" applyFill="1" applyBorder="1" applyAlignment="1">
      <alignment horizontal="left" vertical="center"/>
    </xf>
    <xf numFmtId="3" fontId="5" fillId="0" borderId="3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31" fillId="0" borderId="16" xfId="0" applyFont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2" xfId="0" applyFont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4" fillId="0" borderId="16" xfId="0" applyFont="1" applyBorder="1" applyAlignment="1">
      <alignment horizontal="right" vertical="center" wrapText="1"/>
    </xf>
    <xf numFmtId="0" fontId="29" fillId="0" borderId="12" xfId="56" applyFont="1" applyBorder="1" applyAlignment="1">
      <alignment horizontal="center" vertical="center" wrapText="1"/>
      <protection/>
    </xf>
    <xf numFmtId="3" fontId="6" fillId="0" borderId="12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11" fillId="0" borderId="31" xfId="56" applyFont="1" applyBorder="1" applyAlignment="1">
      <alignment horizontal="center" vertical="center" wrapText="1"/>
      <protection/>
    </xf>
    <xf numFmtId="1" fontId="4" fillId="0" borderId="31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vertical="center" wrapText="1"/>
    </xf>
    <xf numFmtId="10" fontId="6" fillId="0" borderId="3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0" fontId="4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35" xfId="0" applyFont="1" applyFill="1" applyBorder="1" applyAlignment="1">
      <alignment wrapText="1"/>
    </xf>
    <xf numFmtId="10" fontId="12" fillId="0" borderId="16" xfId="0" applyNumberFormat="1" applyFont="1" applyFill="1" applyBorder="1" applyAlignment="1">
      <alignment horizontal="right" vertical="center" wrapText="1"/>
    </xf>
    <xf numFmtId="10" fontId="12" fillId="0" borderId="16" xfId="0" applyNumberFormat="1" applyFont="1" applyFill="1" applyBorder="1" applyAlignment="1">
      <alignment horizontal="right" wrapText="1"/>
    </xf>
    <xf numFmtId="10" fontId="26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16" xfId="0" applyFont="1" applyFill="1" applyBorder="1" applyAlignment="1">
      <alignment horizontal="left" vertical="center"/>
    </xf>
    <xf numFmtId="3" fontId="12" fillId="0" borderId="16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/>
    </xf>
    <xf numFmtId="0" fontId="12" fillId="0" borderId="36" xfId="0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right" vertical="center"/>
    </xf>
    <xf numFmtId="0" fontId="12" fillId="35" borderId="36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left" vertical="center"/>
    </xf>
    <xf numFmtId="3" fontId="5" fillId="35" borderId="16" xfId="0" applyNumberFormat="1" applyFont="1" applyFill="1" applyBorder="1" applyAlignment="1">
      <alignment horizontal="right" vertical="center"/>
    </xf>
    <xf numFmtId="10" fontId="6" fillId="0" borderId="16" xfId="0" applyNumberFormat="1" applyFont="1" applyBorder="1" applyAlignment="1">
      <alignment/>
    </xf>
    <xf numFmtId="0" fontId="17" fillId="0" borderId="31" xfId="0" applyFont="1" applyBorder="1" applyAlignment="1">
      <alignment vertical="center" wrapText="1"/>
    </xf>
    <xf numFmtId="0" fontId="17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/>
    </xf>
    <xf numFmtId="178" fontId="1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78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1" fontId="4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34" fillId="0" borderId="16" xfId="56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5" fillId="0" borderId="10" xfId="56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9" fontId="6" fillId="0" borderId="10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178" fontId="12" fillId="0" borderId="10" xfId="0" applyNumberFormat="1" applyFont="1" applyBorder="1" applyAlignment="1">
      <alignment horizontal="right"/>
    </xf>
    <xf numFmtId="178" fontId="22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10" fontId="4" fillId="0" borderId="10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12" fillId="0" borderId="39" xfId="0" applyFont="1" applyBorder="1" applyAlignment="1">
      <alignment horizontal="right"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2" fillId="33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6.140625" style="58" customWidth="1"/>
    <col min="2" max="2" width="33.8515625" style="17" customWidth="1"/>
    <col min="3" max="3" width="35.421875" style="17" customWidth="1"/>
    <col min="4" max="4" width="44.7109375" style="17" customWidth="1"/>
    <col min="5" max="5" width="0.42578125" style="14" customWidth="1"/>
    <col min="6" max="6" width="9.8515625" style="14" hidden="1" customWidth="1"/>
    <col min="7" max="8" width="9.140625" style="14" hidden="1" customWidth="1"/>
    <col min="9" max="9" width="9.7109375" style="14" hidden="1" customWidth="1"/>
    <col min="10" max="10" width="10.00390625" style="14" hidden="1" customWidth="1"/>
    <col min="11" max="13" width="9.140625" style="14" hidden="1" customWidth="1"/>
    <col min="14" max="16384" width="9.140625" style="14" customWidth="1"/>
  </cols>
  <sheetData>
    <row r="1" spans="1:16" ht="12.75">
      <c r="A1" s="343" t="s">
        <v>462</v>
      </c>
      <c r="B1" s="344"/>
      <c r="C1" s="344"/>
      <c r="D1" s="344"/>
      <c r="E1" s="59"/>
      <c r="F1" s="59"/>
      <c r="I1" s="59"/>
      <c r="J1" s="59"/>
      <c r="K1" s="59"/>
      <c r="L1" s="59"/>
      <c r="M1" s="59"/>
      <c r="N1" s="59"/>
      <c r="O1" s="59"/>
      <c r="P1" s="59"/>
    </row>
    <row r="3" spans="1:13" ht="12.75">
      <c r="A3" s="340" t="s">
        <v>430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2.75">
      <c r="A4" s="342" t="s">
        <v>386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4" s="66" customFormat="1" ht="12.75">
      <c r="A6" s="63"/>
      <c r="B6" s="64" t="s">
        <v>29</v>
      </c>
      <c r="C6" s="64" t="s">
        <v>30</v>
      </c>
      <c r="D6" s="65" t="s">
        <v>31</v>
      </c>
    </row>
    <row r="7" spans="1:4" ht="12.75">
      <c r="A7" s="63"/>
      <c r="B7" s="67" t="s">
        <v>17</v>
      </c>
      <c r="C7" s="67" t="s">
        <v>18</v>
      </c>
      <c r="D7" s="67" t="s">
        <v>18</v>
      </c>
    </row>
    <row r="8" spans="1:4" ht="12.75">
      <c r="A8" s="63"/>
      <c r="B8" s="67"/>
      <c r="C8" s="67"/>
      <c r="D8" s="34"/>
    </row>
    <row r="9" spans="1:4" ht="48.75" customHeight="1">
      <c r="A9" s="68" t="s">
        <v>24</v>
      </c>
      <c r="B9" s="64" t="s">
        <v>25</v>
      </c>
      <c r="C9" s="64" t="s">
        <v>26</v>
      </c>
      <c r="D9" s="34" t="s">
        <v>35</v>
      </c>
    </row>
    <row r="10" spans="1:4" s="17" customFormat="1" ht="25.5" customHeight="1">
      <c r="A10" s="68"/>
      <c r="B10" s="64"/>
      <c r="C10" s="64"/>
      <c r="D10" s="34"/>
    </row>
    <row r="11" spans="1:4" ht="12.75">
      <c r="A11" s="63"/>
      <c r="B11" s="34"/>
      <c r="C11" s="34"/>
      <c r="D11" s="34"/>
    </row>
    <row r="12" spans="1:4" ht="12.75">
      <c r="A12" s="63">
        <v>1</v>
      </c>
      <c r="B12" s="69" t="s">
        <v>431</v>
      </c>
      <c r="C12" s="34"/>
      <c r="D12" s="34"/>
    </row>
    <row r="13" spans="1:4" ht="12.75">
      <c r="A13" s="70">
        <v>2</v>
      </c>
      <c r="B13" s="34"/>
      <c r="C13" s="71" t="s">
        <v>432</v>
      </c>
      <c r="D13" s="34"/>
    </row>
    <row r="14" spans="1:4" ht="12.75">
      <c r="A14" s="70">
        <v>3</v>
      </c>
      <c r="B14" s="72"/>
      <c r="C14" s="71"/>
      <c r="D14" s="74"/>
    </row>
    <row r="15" spans="1:4" ht="12.75">
      <c r="A15" s="63">
        <v>4</v>
      </c>
      <c r="B15" s="34"/>
      <c r="C15" s="34"/>
      <c r="D15" s="74"/>
    </row>
    <row r="16" spans="5:13" ht="12.75">
      <c r="E16" s="73"/>
      <c r="F16" s="73"/>
      <c r="G16" s="73"/>
      <c r="H16" s="73"/>
      <c r="I16" s="73"/>
      <c r="J16" s="73"/>
      <c r="K16" s="73"/>
      <c r="L16" s="73"/>
      <c r="M16" s="73"/>
    </row>
  </sheetData>
  <sheetProtection/>
  <mergeCells count="3">
    <mergeCell ref="A3:M3"/>
    <mergeCell ref="A4:M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.7109375" style="4" customWidth="1"/>
    <col min="2" max="2" width="49.140625" style="4" customWidth="1"/>
    <col min="3" max="3" width="11.140625" style="4" customWidth="1"/>
    <col min="4" max="5" width="10.57421875" style="4" customWidth="1"/>
    <col min="6" max="6" width="10.8515625" style="4" customWidth="1"/>
    <col min="7" max="7" width="0.13671875" style="4" hidden="1" customWidth="1"/>
    <col min="8" max="11" width="9.140625" style="4" hidden="1" customWidth="1"/>
    <col min="12" max="16384" width="9.140625" style="4" customWidth="1"/>
  </cols>
  <sheetData>
    <row r="1" spans="1:13" s="272" customFormat="1" ht="21" customHeight="1">
      <c r="A1" s="346" t="s">
        <v>471</v>
      </c>
      <c r="B1" s="346"/>
      <c r="C1" s="346"/>
      <c r="D1" s="346"/>
      <c r="E1" s="346"/>
      <c r="F1" s="346"/>
      <c r="G1" s="308"/>
      <c r="H1" s="308"/>
      <c r="I1" s="308"/>
      <c r="J1" s="308"/>
      <c r="K1" s="308"/>
      <c r="L1" s="308"/>
      <c r="M1" s="308"/>
    </row>
    <row r="2" spans="1:13" s="272" customFormat="1" ht="18.75" customHeight="1">
      <c r="A2" s="346"/>
      <c r="B2" s="346"/>
      <c r="C2" s="346"/>
      <c r="D2" s="346"/>
      <c r="E2" s="346"/>
      <c r="F2" s="346"/>
      <c r="G2" s="308"/>
      <c r="H2" s="308"/>
      <c r="I2" s="308"/>
      <c r="J2" s="308"/>
      <c r="K2" s="308"/>
      <c r="L2" s="308"/>
      <c r="M2" s="308"/>
    </row>
    <row r="3" spans="1:6" ht="11.25">
      <c r="A3" s="367" t="s">
        <v>424</v>
      </c>
      <c r="B3" s="367"/>
      <c r="C3" s="367"/>
      <c r="D3" s="367"/>
      <c r="E3" s="367"/>
      <c r="F3" s="367"/>
    </row>
    <row r="4" spans="1:6" ht="11.25">
      <c r="A4" s="367"/>
      <c r="B4" s="367"/>
      <c r="C4" s="367"/>
      <c r="D4" s="367"/>
      <c r="E4" s="367"/>
      <c r="F4" s="367"/>
    </row>
    <row r="5" spans="1:6" ht="19.5" customHeight="1">
      <c r="A5" s="367" t="s">
        <v>444</v>
      </c>
      <c r="B5" s="367"/>
      <c r="C5" s="367"/>
      <c r="D5" s="367"/>
      <c r="E5" s="367"/>
      <c r="F5" s="367"/>
    </row>
    <row r="6" ht="34.5" customHeight="1">
      <c r="F6" s="311" t="s">
        <v>341</v>
      </c>
    </row>
    <row r="7" spans="1:9" ht="54" customHeight="1">
      <c r="A7" s="3" t="s">
        <v>287</v>
      </c>
      <c r="B7" s="18" t="s">
        <v>355</v>
      </c>
      <c r="C7" s="264" t="s">
        <v>388</v>
      </c>
      <c r="D7" s="238" t="s">
        <v>408</v>
      </c>
      <c r="E7" s="238" t="s">
        <v>404</v>
      </c>
      <c r="F7" s="312" t="s">
        <v>28</v>
      </c>
      <c r="G7" s="264" t="s">
        <v>99</v>
      </c>
      <c r="H7" s="264" t="s">
        <v>100</v>
      </c>
      <c r="I7" s="264" t="s">
        <v>119</v>
      </c>
    </row>
    <row r="8" spans="1:9" ht="23.25" customHeight="1">
      <c r="A8" s="31" t="s">
        <v>299</v>
      </c>
      <c r="B8" s="115" t="s">
        <v>436</v>
      </c>
      <c r="C8" s="31"/>
      <c r="D8" s="31"/>
      <c r="E8" s="31">
        <v>19986</v>
      </c>
      <c r="F8" s="139"/>
      <c r="G8" s="31"/>
      <c r="H8" s="31"/>
      <c r="I8" s="31"/>
    </row>
    <row r="9" spans="1:9" ht="23.25" customHeight="1">
      <c r="A9" s="31" t="s">
        <v>300</v>
      </c>
      <c r="B9" s="115" t="s">
        <v>437</v>
      </c>
      <c r="C9" s="31"/>
      <c r="D9" s="31"/>
      <c r="E9" s="31">
        <v>15867</v>
      </c>
      <c r="F9" s="139"/>
      <c r="G9" s="31"/>
      <c r="H9" s="31"/>
      <c r="I9" s="31"/>
    </row>
    <row r="10" spans="1:9" s="7" customFormat="1" ht="23.25" customHeight="1">
      <c r="A10" s="31" t="s">
        <v>325</v>
      </c>
      <c r="B10" s="314" t="s">
        <v>340</v>
      </c>
      <c r="C10" s="315">
        <v>33351</v>
      </c>
      <c r="D10" s="315">
        <v>36497</v>
      </c>
      <c r="E10" s="315">
        <f>SUM(E9+E8)</f>
        <v>35853</v>
      </c>
      <c r="F10" s="139">
        <f>E10/D10</f>
        <v>0.9823547140860893</v>
      </c>
      <c r="G10" s="316"/>
      <c r="H10" s="32"/>
      <c r="I10" s="32"/>
    </row>
    <row r="11" spans="1:9" ht="23.25" customHeight="1">
      <c r="A11" s="317"/>
      <c r="B11" s="317"/>
      <c r="C11" s="317"/>
      <c r="D11" s="317"/>
      <c r="E11" s="317"/>
      <c r="F11" s="318"/>
      <c r="G11" s="313"/>
      <c r="H11" s="31"/>
      <c r="I11" s="31"/>
    </row>
  </sheetData>
  <sheetProtection/>
  <mergeCells count="4">
    <mergeCell ref="A1:F1"/>
    <mergeCell ref="A2:F2"/>
    <mergeCell ref="A3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4.00390625" style="14" customWidth="1"/>
    <col min="2" max="2" width="58.28125" style="14" customWidth="1"/>
    <col min="3" max="3" width="17.57421875" style="14" customWidth="1"/>
    <col min="4" max="4" width="1.28515625" style="14" customWidth="1"/>
    <col min="5" max="6" width="3.28125" style="14" hidden="1" customWidth="1"/>
    <col min="7" max="7" width="3.8515625" style="14" hidden="1" customWidth="1"/>
    <col min="8" max="11" width="3.28125" style="14" hidden="1" customWidth="1"/>
    <col min="12" max="12" width="3.8515625" style="14" hidden="1" customWidth="1"/>
    <col min="13" max="39" width="3.28125" style="14" hidden="1" customWidth="1"/>
    <col min="40" max="47" width="3.28125" style="14" customWidth="1"/>
    <col min="48" max="16384" width="9.00390625" style="14" customWidth="1"/>
  </cols>
  <sheetData>
    <row r="1" spans="1:28" ht="36" customHeight="1">
      <c r="A1" s="369" t="s">
        <v>472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12" ht="12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4" ht="12.75">
      <c r="A3" s="354" t="s">
        <v>424</v>
      </c>
      <c r="B3" s="366"/>
      <c r="C3" s="366"/>
      <c r="D3" s="366"/>
      <c r="E3" s="366"/>
      <c r="F3" s="357"/>
      <c r="G3" s="357"/>
      <c r="H3" s="357"/>
      <c r="I3" s="357"/>
      <c r="J3" s="357"/>
      <c r="K3" s="357"/>
      <c r="L3" s="357"/>
      <c r="M3" s="357"/>
      <c r="N3" s="357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14" ht="12.75" customHeight="1">
      <c r="A5" s="354" t="s">
        <v>418</v>
      </c>
      <c r="B5" s="366"/>
      <c r="C5" s="366"/>
      <c r="D5" s="366"/>
      <c r="E5" s="366"/>
      <c r="F5" s="357"/>
      <c r="G5" s="357"/>
      <c r="H5" s="357"/>
      <c r="I5" s="357"/>
      <c r="J5" s="357"/>
      <c r="K5" s="357"/>
      <c r="L5" s="357"/>
      <c r="M5" s="357"/>
      <c r="N5" s="357"/>
    </row>
    <row r="6" spans="1:48" ht="18" customHeight="1">
      <c r="A6" s="368" t="s">
        <v>384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P6" s="319"/>
      <c r="AR6" s="319"/>
      <c r="AS6" s="319"/>
      <c r="AT6" s="319"/>
      <c r="AU6" s="319"/>
      <c r="AV6" s="320"/>
    </row>
    <row r="7" spans="1:44" ht="12.75" hidden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ht="12.75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spans="1:3" ht="23.25" customHeight="1">
      <c r="A27" s="74"/>
      <c r="B27" s="74"/>
      <c r="C27" s="74"/>
    </row>
    <row r="28" spans="1:3" s="321" customFormat="1" ht="15.75">
      <c r="A28" s="322" t="s">
        <v>287</v>
      </c>
      <c r="B28" s="322" t="s">
        <v>21</v>
      </c>
      <c r="C28" s="322" t="s">
        <v>358</v>
      </c>
    </row>
    <row r="29" spans="1:3" ht="29.25" customHeight="1">
      <c r="A29" s="74">
        <v>1</v>
      </c>
      <c r="B29" s="323" t="s">
        <v>409</v>
      </c>
      <c r="C29" s="324">
        <v>138696</v>
      </c>
    </row>
    <row r="30" spans="1:3" ht="29.25" customHeight="1">
      <c r="A30" s="74">
        <v>2</v>
      </c>
      <c r="B30" s="323" t="s">
        <v>410</v>
      </c>
      <c r="C30" s="324">
        <v>128238</v>
      </c>
    </row>
    <row r="31" spans="1:3" ht="29.25" customHeight="1">
      <c r="A31" s="74">
        <v>3</v>
      </c>
      <c r="B31" s="325" t="s">
        <v>411</v>
      </c>
      <c r="C31" s="326">
        <f>C29-C30</f>
        <v>10458</v>
      </c>
    </row>
    <row r="32" spans="1:3" ht="29.25" customHeight="1">
      <c r="A32" s="74">
        <v>4</v>
      </c>
      <c r="B32" s="323" t="s">
        <v>412</v>
      </c>
      <c r="C32" s="324">
        <v>12009</v>
      </c>
    </row>
    <row r="33" spans="1:3" ht="29.25" customHeight="1">
      <c r="A33" s="74">
        <v>5</v>
      </c>
      <c r="B33" s="323" t="s">
        <v>413</v>
      </c>
      <c r="C33" s="324">
        <v>18146</v>
      </c>
    </row>
    <row r="34" spans="1:3" ht="29.25" customHeight="1">
      <c r="A34" s="74">
        <v>6</v>
      </c>
      <c r="B34" s="325" t="s">
        <v>414</v>
      </c>
      <c r="C34" s="326">
        <f>C32-C33</f>
        <v>-6137</v>
      </c>
    </row>
    <row r="35" spans="1:3" ht="29.25" customHeight="1">
      <c r="A35" s="74">
        <v>7</v>
      </c>
      <c r="B35" s="325" t="s">
        <v>415</v>
      </c>
      <c r="C35" s="326">
        <f>C31+C34</f>
        <v>4321</v>
      </c>
    </row>
    <row r="36" spans="1:3" ht="29.25" customHeight="1">
      <c r="A36" s="74">
        <v>8</v>
      </c>
      <c r="B36" s="325" t="s">
        <v>416</v>
      </c>
      <c r="C36" s="326">
        <f>C35</f>
        <v>4321</v>
      </c>
    </row>
    <row r="37" spans="1:3" ht="29.25" customHeight="1">
      <c r="A37" s="74">
        <v>9</v>
      </c>
      <c r="B37" s="325" t="s">
        <v>417</v>
      </c>
      <c r="C37" s="326">
        <v>4321</v>
      </c>
    </row>
    <row r="38" ht="29.25" customHeight="1"/>
  </sheetData>
  <sheetProtection/>
  <mergeCells count="6">
    <mergeCell ref="A6:AM6"/>
    <mergeCell ref="A1:N1"/>
    <mergeCell ref="A2:L2"/>
    <mergeCell ref="A3:N3"/>
    <mergeCell ref="A5:N5"/>
    <mergeCell ref="O1:A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6.57421875" style="14" customWidth="1"/>
    <col min="2" max="2" width="14.57421875" style="14" customWidth="1"/>
    <col min="3" max="3" width="19.28125" style="14" customWidth="1"/>
    <col min="4" max="4" width="1.1484375" style="14" customWidth="1"/>
    <col min="5" max="5" width="6.00390625" style="14" hidden="1" customWidth="1"/>
    <col min="6" max="8" width="9.140625" style="14" hidden="1" customWidth="1"/>
    <col min="9" max="9" width="1.421875" style="14" hidden="1" customWidth="1"/>
    <col min="10" max="14" width="9.140625" style="14" hidden="1" customWidth="1"/>
    <col min="15" max="16384" width="9.140625" style="14" customWidth="1"/>
  </cols>
  <sheetData>
    <row r="1" spans="1:28" ht="36" customHeight="1">
      <c r="A1" s="370" t="s">
        <v>473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</row>
    <row r="2" spans="1:12" ht="12.7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4" ht="12.75">
      <c r="A3" s="354" t="s">
        <v>424</v>
      </c>
      <c r="B3" s="366"/>
      <c r="C3" s="366"/>
      <c r="D3" s="366"/>
      <c r="E3" s="366"/>
      <c r="F3" s="357"/>
      <c r="G3" s="357"/>
      <c r="H3" s="357"/>
      <c r="I3" s="357"/>
      <c r="J3" s="357"/>
      <c r="K3" s="357"/>
      <c r="L3" s="357"/>
      <c r="M3" s="357"/>
      <c r="N3" s="357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14" ht="12.75" customHeight="1">
      <c r="A5" s="354" t="s">
        <v>418</v>
      </c>
      <c r="B5" s="366"/>
      <c r="C5" s="366"/>
      <c r="D5" s="366"/>
      <c r="E5" s="366"/>
      <c r="F5" s="357"/>
      <c r="G5" s="357"/>
      <c r="H5" s="357"/>
      <c r="I5" s="357"/>
      <c r="J5" s="357"/>
      <c r="K5" s="357"/>
      <c r="L5" s="357"/>
      <c r="M5" s="357"/>
      <c r="N5" s="357"/>
    </row>
    <row r="8" spans="3:8" ht="12.75">
      <c r="C8" s="239" t="s">
        <v>384</v>
      </c>
      <c r="H8" s="14" t="s">
        <v>360</v>
      </c>
    </row>
    <row r="9" spans="1:3" ht="65.25" customHeight="1">
      <c r="A9" s="33" t="s">
        <v>21</v>
      </c>
      <c r="B9" s="33" t="s">
        <v>361</v>
      </c>
      <c r="C9" s="33" t="s">
        <v>362</v>
      </c>
    </row>
    <row r="10" spans="1:3" s="6" customFormat="1" ht="23.25" customHeight="1">
      <c r="A10" s="52" t="s">
        <v>385</v>
      </c>
      <c r="B10" s="329">
        <f>SUM(B18+B12+B11)</f>
        <v>228454</v>
      </c>
      <c r="C10" s="329">
        <f>SUM(C18+C12+C11)</f>
        <v>228454</v>
      </c>
    </row>
    <row r="11" spans="1:3" s="304" customFormat="1" ht="13.5">
      <c r="A11" s="302" t="s">
        <v>363</v>
      </c>
      <c r="B11" s="303">
        <v>800</v>
      </c>
      <c r="C11" s="303">
        <v>800</v>
      </c>
    </row>
    <row r="12" spans="1:3" s="304" customFormat="1" ht="13.5">
      <c r="A12" s="302" t="s">
        <v>364</v>
      </c>
      <c r="B12" s="303">
        <f>SUM(B13:B17)</f>
        <v>227556</v>
      </c>
      <c r="C12" s="303">
        <f>SUM(C13:C17)</f>
        <v>227556</v>
      </c>
    </row>
    <row r="13" spans="1:3" ht="12.75">
      <c r="A13" s="74" t="s">
        <v>365</v>
      </c>
      <c r="B13" s="301">
        <v>198231</v>
      </c>
      <c r="C13" s="301">
        <v>198231</v>
      </c>
    </row>
    <row r="14" spans="1:3" ht="12.75">
      <c r="A14" s="74" t="s">
        <v>366</v>
      </c>
      <c r="B14" s="301">
        <v>6095</v>
      </c>
      <c r="C14" s="301">
        <v>6095</v>
      </c>
    </row>
    <row r="15" spans="1:3" ht="12.75">
      <c r="A15" s="74" t="s">
        <v>367</v>
      </c>
      <c r="B15" s="301">
        <v>0</v>
      </c>
      <c r="C15" s="301">
        <v>0</v>
      </c>
    </row>
    <row r="16" spans="1:3" ht="12.75">
      <c r="A16" s="74" t="s">
        <v>368</v>
      </c>
      <c r="B16" s="301">
        <v>23230</v>
      </c>
      <c r="C16" s="301">
        <v>23230</v>
      </c>
    </row>
    <row r="17" spans="1:3" ht="12.75">
      <c r="A17" s="74" t="s">
        <v>369</v>
      </c>
      <c r="B17" s="301">
        <v>0</v>
      </c>
      <c r="C17" s="301">
        <v>0</v>
      </c>
    </row>
    <row r="18" spans="1:3" s="304" customFormat="1" ht="13.5">
      <c r="A18" s="302" t="s">
        <v>370</v>
      </c>
      <c r="B18" s="303">
        <v>98</v>
      </c>
      <c r="C18" s="303">
        <v>98</v>
      </c>
    </row>
    <row r="19" spans="1:3" ht="12.75">
      <c r="A19" s="74" t="s">
        <v>371</v>
      </c>
      <c r="B19" s="327">
        <v>98</v>
      </c>
      <c r="C19" s="327">
        <v>98</v>
      </c>
    </row>
    <row r="20" spans="1:3" ht="12.75">
      <c r="A20" s="74" t="s">
        <v>372</v>
      </c>
      <c r="B20" s="327">
        <v>0</v>
      </c>
      <c r="C20" s="327">
        <v>0</v>
      </c>
    </row>
    <row r="21" spans="1:3" ht="12.75">
      <c r="A21" s="74" t="s">
        <v>373</v>
      </c>
      <c r="B21" s="327">
        <v>0</v>
      </c>
      <c r="C21" s="327">
        <v>0</v>
      </c>
    </row>
    <row r="22" spans="1:3" s="304" customFormat="1" ht="13.5">
      <c r="A22" s="302" t="s">
        <v>374</v>
      </c>
      <c r="B22" s="328">
        <v>0</v>
      </c>
      <c r="C22" s="328">
        <v>0</v>
      </c>
    </row>
    <row r="23" spans="1:3" s="6" customFormat="1" ht="12.75">
      <c r="A23" s="52" t="s">
        <v>375</v>
      </c>
      <c r="B23" s="329">
        <v>0</v>
      </c>
      <c r="C23" s="329">
        <v>0</v>
      </c>
    </row>
    <row r="24" spans="1:3" s="304" customFormat="1" ht="13.5">
      <c r="A24" s="302" t="s">
        <v>376</v>
      </c>
      <c r="B24" s="328">
        <v>0</v>
      </c>
      <c r="C24" s="328">
        <v>0</v>
      </c>
    </row>
    <row r="25" spans="1:3" s="304" customFormat="1" ht="13.5">
      <c r="A25" s="302" t="s">
        <v>377</v>
      </c>
      <c r="B25" s="328">
        <v>0</v>
      </c>
      <c r="C25" s="328">
        <v>0</v>
      </c>
    </row>
    <row r="26" spans="1:3" s="6" customFormat="1" ht="12.75">
      <c r="A26" s="52" t="s">
        <v>378</v>
      </c>
      <c r="B26" s="329">
        <f>SUM(B27:B30)</f>
        <v>11892</v>
      </c>
      <c r="C26" s="329">
        <f>SUM(C27:C30)</f>
        <v>11892</v>
      </c>
    </row>
    <row r="27" spans="1:3" s="304" customFormat="1" ht="13.5">
      <c r="A27" s="302" t="s">
        <v>379</v>
      </c>
      <c r="B27" s="303">
        <v>0</v>
      </c>
      <c r="C27" s="303">
        <v>0</v>
      </c>
    </row>
    <row r="28" spans="1:3" s="304" customFormat="1" ht="13.5">
      <c r="A28" s="302" t="s">
        <v>380</v>
      </c>
      <c r="B28" s="303">
        <v>162</v>
      </c>
      <c r="C28" s="303">
        <v>162</v>
      </c>
    </row>
    <row r="29" spans="1:3" s="304" customFormat="1" ht="13.5">
      <c r="A29" s="302" t="s">
        <v>383</v>
      </c>
      <c r="B29" s="303">
        <v>11730</v>
      </c>
      <c r="C29" s="303">
        <v>11730</v>
      </c>
    </row>
    <row r="30" spans="1:3" s="304" customFormat="1" ht="13.5">
      <c r="A30" s="302" t="s">
        <v>381</v>
      </c>
      <c r="B30" s="303">
        <v>0</v>
      </c>
      <c r="C30" s="303">
        <v>0</v>
      </c>
    </row>
    <row r="31" spans="1:3" s="6" customFormat="1" ht="12.75">
      <c r="A31" s="52" t="s">
        <v>382</v>
      </c>
      <c r="B31" s="329">
        <f>SUM(B10+B23+B26)</f>
        <v>240346</v>
      </c>
      <c r="C31" s="329">
        <f>SUM(C10+C23+C26)</f>
        <v>240346</v>
      </c>
    </row>
  </sheetData>
  <sheetProtection/>
  <mergeCells count="5">
    <mergeCell ref="A1:N1"/>
    <mergeCell ref="O1:AB1"/>
    <mergeCell ref="A2:L2"/>
    <mergeCell ref="A3:N3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hidden="1" customWidth="1"/>
    <col min="4" max="4" width="10.421875" style="0" hidden="1" customWidth="1"/>
    <col min="5" max="12" width="9.140625" style="0" hidden="1" customWidth="1"/>
    <col min="14" max="14" width="13.8515625" style="0" hidden="1" customWidth="1"/>
  </cols>
  <sheetData>
    <row r="1" spans="1:14" ht="12.75">
      <c r="A1" s="14"/>
      <c r="B1" s="346" t="s">
        <v>474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57"/>
    </row>
    <row r="2" spans="1:14" ht="12.75">
      <c r="A2" s="14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14"/>
    </row>
    <row r="3" spans="1:14" ht="12.75">
      <c r="A3" s="14"/>
      <c r="B3" s="354" t="s">
        <v>424</v>
      </c>
      <c r="C3" s="354"/>
      <c r="D3" s="354"/>
      <c r="E3" s="354"/>
      <c r="F3" s="354"/>
      <c r="G3" s="354"/>
      <c r="H3" s="354"/>
      <c r="I3" s="354"/>
      <c r="J3" s="354"/>
      <c r="K3" s="357"/>
      <c r="L3" s="357"/>
      <c r="M3" s="357"/>
      <c r="N3" s="357"/>
    </row>
    <row r="4" spans="1:14" ht="12.75">
      <c r="A4" s="14"/>
      <c r="B4" s="354"/>
      <c r="C4" s="354"/>
      <c r="D4" s="354"/>
      <c r="E4" s="354"/>
      <c r="F4" s="354"/>
      <c r="G4" s="354"/>
      <c r="H4" s="354"/>
      <c r="I4" s="354"/>
      <c r="J4" s="354"/>
      <c r="K4" s="357"/>
      <c r="L4" s="357"/>
      <c r="M4" s="357"/>
      <c r="N4" s="357"/>
    </row>
    <row r="5" spans="1:14" ht="12.75">
      <c r="A5" s="14"/>
      <c r="B5" s="354" t="s">
        <v>420</v>
      </c>
      <c r="C5" s="354"/>
      <c r="D5" s="354"/>
      <c r="E5" s="354"/>
      <c r="F5" s="354"/>
      <c r="G5" s="354"/>
      <c r="H5" s="354"/>
      <c r="I5" s="354"/>
      <c r="J5" s="354"/>
      <c r="K5" s="357"/>
      <c r="L5" s="357"/>
      <c r="M5" s="357"/>
      <c r="N5" s="357"/>
    </row>
    <row r="6" spans="1:14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59"/>
      <c r="L6" s="59"/>
      <c r="M6" s="59"/>
      <c r="N6" s="59"/>
    </row>
    <row r="7" spans="1:14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59"/>
      <c r="L7" s="59"/>
      <c r="M7" s="59"/>
      <c r="N7" s="59"/>
    </row>
    <row r="8" spans="1:14" ht="12.75">
      <c r="A8" s="14"/>
      <c r="B8" s="13"/>
      <c r="C8" s="13"/>
      <c r="D8" s="13"/>
      <c r="E8" s="13"/>
      <c r="F8" s="13"/>
      <c r="G8" s="13"/>
      <c r="H8" s="13"/>
      <c r="I8" s="13"/>
      <c r="J8" s="13"/>
      <c r="K8" s="59"/>
      <c r="L8" s="59"/>
      <c r="M8" s="59"/>
      <c r="N8" s="59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239" t="s">
        <v>341</v>
      </c>
      <c r="K9" s="14"/>
      <c r="L9" s="14"/>
      <c r="M9" s="14" t="s">
        <v>476</v>
      </c>
      <c r="N9" s="239" t="s">
        <v>349</v>
      </c>
    </row>
    <row r="10" spans="1:14" ht="42.75">
      <c r="A10" s="74" t="s">
        <v>287</v>
      </c>
      <c r="B10" s="18" t="s">
        <v>21</v>
      </c>
      <c r="C10" s="18" t="s">
        <v>401</v>
      </c>
      <c r="D10" s="18" t="s">
        <v>406</v>
      </c>
      <c r="E10" s="241" t="s">
        <v>390</v>
      </c>
      <c r="F10" s="241" t="s">
        <v>100</v>
      </c>
      <c r="G10" s="241" t="s">
        <v>119</v>
      </c>
      <c r="H10" s="241" t="s">
        <v>101</v>
      </c>
      <c r="I10" s="241" t="s">
        <v>99</v>
      </c>
      <c r="J10" s="241" t="s">
        <v>100</v>
      </c>
      <c r="K10" s="241" t="s">
        <v>119</v>
      </c>
      <c r="L10" s="241" t="s">
        <v>101</v>
      </c>
      <c r="M10" s="241" t="s">
        <v>389</v>
      </c>
      <c r="N10" s="241" t="s">
        <v>348</v>
      </c>
    </row>
    <row r="11" spans="1:14" ht="12.75">
      <c r="A11" s="74">
        <v>1</v>
      </c>
      <c r="B11" s="34" t="s">
        <v>83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>
        <v>25</v>
      </c>
      <c r="N11" s="27" t="e">
        <f>M11/E11</f>
        <v>#DIV/0!</v>
      </c>
    </row>
    <row r="12" spans="1:14" ht="12.75">
      <c r="A12" s="74">
        <v>2</v>
      </c>
      <c r="B12" s="74" t="s">
        <v>343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>
        <v>1</v>
      </c>
      <c r="N12" s="27" t="e">
        <f>M12/E12</f>
        <v>#DIV/0!</v>
      </c>
    </row>
    <row r="13" spans="1:14" ht="12.75">
      <c r="A13" s="74">
        <v>3</v>
      </c>
      <c r="B13" s="74" t="s">
        <v>93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>
        <v>1</v>
      </c>
      <c r="N13" s="27" t="e">
        <f>M13/E13</f>
        <v>#DIV/0!</v>
      </c>
    </row>
    <row r="14" spans="1:14" ht="12.75">
      <c r="A14" s="74">
        <v>4</v>
      </c>
      <c r="B14" s="74" t="s">
        <v>88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>
        <v>1</v>
      </c>
      <c r="N14" s="27" t="e">
        <f>M14/E14</f>
        <v>#DIV/0!</v>
      </c>
    </row>
    <row r="15" spans="1:14" ht="12.75">
      <c r="A15" s="74">
        <v>5</v>
      </c>
      <c r="B15" s="52" t="s">
        <v>340</v>
      </c>
      <c r="C15" s="32">
        <f>SUM(C11:C14)</f>
        <v>0</v>
      </c>
      <c r="D15" s="32">
        <f>SUM(D11:D14)</f>
        <v>0</v>
      </c>
      <c r="E15" s="32">
        <f aca="true" t="shared" si="0" ref="E15:M15">SUM(E11:E14)</f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28</v>
      </c>
      <c r="N15" s="27" t="e">
        <f>M15/E15</f>
        <v>#DIV/0!</v>
      </c>
    </row>
    <row r="16" spans="1:14" ht="12.75">
      <c r="A16" s="1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5"/>
    </row>
    <row r="17" spans="1:14" ht="12.75">
      <c r="A17" s="1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8"/>
    </row>
    <row r="18" spans="1:14" ht="12.75">
      <c r="A18" s="14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28"/>
    </row>
    <row r="19" spans="1:14" ht="12.75">
      <c r="A19" s="14"/>
      <c r="B19" s="24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8"/>
    </row>
    <row r="20" spans="1:14" ht="12.75">
      <c r="A20" s="14"/>
      <c r="B20" s="24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28"/>
    </row>
    <row r="21" spans="1:14" ht="12.75">
      <c r="A21" s="14"/>
      <c r="B21" s="246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8"/>
    </row>
    <row r="22" spans="2:14" ht="12.75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8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8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8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8"/>
    </row>
    <row r="27" spans="2:14" ht="12.75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8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8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8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8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8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8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8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8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8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8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8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8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8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8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8"/>
    </row>
    <row r="47" spans="2:14" ht="12.75">
      <c r="B47" s="247"/>
      <c r="C47" s="247"/>
      <c r="D47" s="247"/>
      <c r="E47" s="247"/>
      <c r="F47" s="247"/>
      <c r="G47" s="247"/>
      <c r="H47" s="247"/>
      <c r="I47" s="247"/>
      <c r="J47" s="1"/>
      <c r="K47" s="1"/>
      <c r="L47" s="1"/>
      <c r="M47" s="247"/>
      <c r="N47" s="28"/>
    </row>
  </sheetData>
  <sheetProtection/>
  <mergeCells count="4">
    <mergeCell ref="B1:N1"/>
    <mergeCell ref="B2:M2"/>
    <mergeCell ref="B3:N4"/>
    <mergeCell ref="B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140625" style="50" customWidth="1"/>
    <col min="2" max="2" width="11.8515625" style="50" customWidth="1"/>
    <col min="3" max="4" width="11.7109375" style="50" customWidth="1"/>
    <col min="5" max="5" width="13.140625" style="50" customWidth="1"/>
    <col min="6" max="16384" width="9.140625" style="50" customWidth="1"/>
  </cols>
  <sheetData>
    <row r="1" spans="2:8" ht="12.75">
      <c r="B1" s="372" t="s">
        <v>475</v>
      </c>
      <c r="C1" s="357"/>
      <c r="D1" s="357"/>
      <c r="E1" s="357"/>
      <c r="F1" s="357"/>
      <c r="G1" s="357"/>
      <c r="H1" s="357"/>
    </row>
    <row r="2" ht="12.75">
      <c r="D2" s="14"/>
    </row>
    <row r="4" spans="1:5" s="258" customFormat="1" ht="15.75">
      <c r="A4" s="373" t="s">
        <v>433</v>
      </c>
      <c r="B4" s="373"/>
      <c r="C4" s="373"/>
      <c r="D4" s="373"/>
      <c r="E4" s="373"/>
    </row>
    <row r="5" spans="1:5" s="260" customFormat="1" ht="12.75">
      <c r="A5" s="259"/>
      <c r="B5" s="259" t="s">
        <v>419</v>
      </c>
      <c r="C5" s="259"/>
      <c r="D5" s="259"/>
      <c r="E5" s="259"/>
    </row>
    <row r="6" spans="1:5" s="260" customFormat="1" ht="12.75">
      <c r="A6" s="259"/>
      <c r="B6" s="259"/>
      <c r="C6" s="259"/>
      <c r="D6" s="259"/>
      <c r="E6" s="259"/>
    </row>
    <row r="7" spans="1:5" s="260" customFormat="1" ht="12.75">
      <c r="A7" s="259"/>
      <c r="B7" s="259"/>
      <c r="C7" s="259"/>
      <c r="D7" s="259"/>
      <c r="E7" s="259"/>
    </row>
    <row r="8" ht="12.75">
      <c r="E8" s="50" t="s">
        <v>19</v>
      </c>
    </row>
    <row r="9" spans="1:5" ht="30" customHeight="1">
      <c r="A9" s="240" t="s">
        <v>21</v>
      </c>
      <c r="B9" s="374"/>
      <c r="C9" s="374"/>
      <c r="D9" s="374"/>
      <c r="E9" s="374"/>
    </row>
    <row r="10" spans="1:5" s="260" customFormat="1" ht="30" customHeight="1">
      <c r="A10" s="52"/>
      <c r="B10" s="261">
        <v>43465</v>
      </c>
      <c r="C10" s="261">
        <v>43830</v>
      </c>
      <c r="D10" s="261">
        <v>44196</v>
      </c>
      <c r="E10" s="261">
        <v>44561</v>
      </c>
    </row>
    <row r="11" spans="1:5" ht="30" customHeight="1">
      <c r="A11" s="262" t="s">
        <v>350</v>
      </c>
      <c r="B11" s="74">
        <v>0</v>
      </c>
      <c r="C11" s="74">
        <v>0</v>
      </c>
      <c r="D11" s="74">
        <v>0</v>
      </c>
      <c r="E11" s="74">
        <v>0</v>
      </c>
    </row>
    <row r="12" spans="1:5" ht="30" customHeight="1">
      <c r="A12" s="74" t="s">
        <v>351</v>
      </c>
      <c r="B12" s="74">
        <v>0</v>
      </c>
      <c r="C12" s="74">
        <v>0</v>
      </c>
      <c r="D12" s="74">
        <v>0</v>
      </c>
      <c r="E12" s="74">
        <v>0</v>
      </c>
    </row>
    <row r="13" spans="1:5" ht="30" customHeight="1">
      <c r="A13" s="74"/>
      <c r="B13" s="74"/>
      <c r="C13" s="74"/>
      <c r="D13" s="74"/>
      <c r="E13" s="74"/>
    </row>
    <row r="14" spans="1:5" ht="30" customHeight="1">
      <c r="A14" s="74"/>
      <c r="B14" s="74"/>
      <c r="C14" s="74"/>
      <c r="D14" s="74"/>
      <c r="E14" s="74"/>
    </row>
    <row r="15" spans="1:5" s="260" customFormat="1" ht="30" customHeight="1">
      <c r="A15" s="242" t="s">
        <v>352</v>
      </c>
      <c r="B15" s="52">
        <f>SUM(B11:B14)</f>
        <v>0</v>
      </c>
      <c r="C15" s="52">
        <f>SUM(C11:C14)</f>
        <v>0</v>
      </c>
      <c r="D15" s="52">
        <f>SUM(D11:D14)</f>
        <v>0</v>
      </c>
      <c r="E15" s="52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47.8515625" style="275" customWidth="1"/>
    <col min="2" max="3" width="10.140625" style="275" customWidth="1"/>
    <col min="4" max="4" width="9.00390625" style="275" customWidth="1"/>
    <col min="5" max="5" width="10.140625" style="275" customWidth="1"/>
    <col min="6" max="6" width="0.2890625" style="275" hidden="1" customWidth="1"/>
    <col min="7" max="7" width="8.7109375" style="275" hidden="1" customWidth="1"/>
    <col min="8" max="8" width="7.57421875" style="275" hidden="1" customWidth="1"/>
    <col min="9" max="9" width="6.8515625" style="275" hidden="1" customWidth="1"/>
    <col min="10" max="11" width="9.140625" style="272" hidden="1" customWidth="1"/>
    <col min="12" max="16384" width="9.140625" style="272" customWidth="1"/>
  </cols>
  <sheetData>
    <row r="1" spans="1:11" ht="24" customHeight="1">
      <c r="A1" s="346" t="s">
        <v>463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7.25" customHeight="1">
      <c r="A2" s="345" t="s">
        <v>451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2.75">
      <c r="A3" s="211"/>
      <c r="B3" s="211"/>
      <c r="C3" s="211"/>
      <c r="D3" s="211"/>
      <c r="E3" s="212" t="s">
        <v>19</v>
      </c>
      <c r="F3" s="14"/>
      <c r="G3" s="14"/>
      <c r="H3" s="14"/>
      <c r="I3" s="14"/>
      <c r="J3" s="14"/>
      <c r="K3" s="14"/>
    </row>
    <row r="4" spans="1:11" ht="102" customHeight="1">
      <c r="A4" s="213" t="s">
        <v>247</v>
      </c>
      <c r="B4" s="238" t="s">
        <v>388</v>
      </c>
      <c r="C4" s="238" t="s">
        <v>390</v>
      </c>
      <c r="D4" s="238" t="s">
        <v>400</v>
      </c>
      <c r="E4" s="238" t="s">
        <v>28</v>
      </c>
      <c r="F4" s="14"/>
      <c r="G4" s="14"/>
      <c r="H4" s="14"/>
      <c r="I4" s="14"/>
      <c r="J4" s="14"/>
      <c r="K4" s="14"/>
    </row>
    <row r="5" spans="1:11" ht="12.75">
      <c r="A5" s="214" t="s">
        <v>248</v>
      </c>
      <c r="B5" s="215"/>
      <c r="C5" s="215"/>
      <c r="D5" s="215"/>
      <c r="E5" s="273"/>
      <c r="F5" s="14"/>
      <c r="G5" s="14"/>
      <c r="H5" s="14"/>
      <c r="I5" s="14"/>
      <c r="J5" s="14"/>
      <c r="K5" s="14"/>
    </row>
    <row r="6" spans="1:11" s="274" customFormat="1" ht="21" customHeight="1">
      <c r="A6" s="216" t="s">
        <v>249</v>
      </c>
      <c r="B6" s="298">
        <f>SUM(B7:B10)</f>
        <v>94944</v>
      </c>
      <c r="C6" s="298">
        <f>SUM(C7:C10)</f>
        <v>152052</v>
      </c>
      <c r="D6" s="298">
        <f>SUM(D7:D10)</f>
        <v>108791</v>
      </c>
      <c r="E6" s="266">
        <f aca="true" t="shared" si="0" ref="E6:E11">D6/C6</f>
        <v>0.715485491805435</v>
      </c>
      <c r="F6" s="14"/>
      <c r="G6" s="14"/>
      <c r="H6" s="14"/>
      <c r="I6" s="14"/>
      <c r="J6" s="14"/>
      <c r="K6" s="14"/>
    </row>
    <row r="7" spans="1:11" s="274" customFormat="1" ht="27" customHeight="1">
      <c r="A7" s="218" t="s">
        <v>250</v>
      </c>
      <c r="B7" s="334">
        <f>9879+43275</f>
        <v>53154</v>
      </c>
      <c r="C7" s="267">
        <f>9792+88713</f>
        <v>98505</v>
      </c>
      <c r="D7" s="267">
        <v>98095</v>
      </c>
      <c r="E7" s="273">
        <f t="shared" si="0"/>
        <v>0.9958377747322471</v>
      </c>
      <c r="F7" s="14"/>
      <c r="G7" s="14"/>
      <c r="H7" s="14"/>
      <c r="I7" s="14"/>
      <c r="J7" s="14"/>
      <c r="K7" s="14"/>
    </row>
    <row r="8" spans="1:11" ht="12.75">
      <c r="A8" s="218" t="s">
        <v>251</v>
      </c>
      <c r="B8" s="219">
        <v>6772</v>
      </c>
      <c r="C8" s="219">
        <v>7841</v>
      </c>
      <c r="D8" s="219">
        <v>7207</v>
      </c>
      <c r="E8" s="273">
        <f t="shared" si="0"/>
        <v>0.9191429664583599</v>
      </c>
      <c r="F8" s="14"/>
      <c r="G8" s="14"/>
      <c r="H8" s="14"/>
      <c r="I8" s="14"/>
      <c r="J8" s="14"/>
      <c r="K8" s="14"/>
    </row>
    <row r="9" spans="1:11" ht="12.75">
      <c r="A9" s="218" t="s">
        <v>252</v>
      </c>
      <c r="B9" s="219">
        <v>0</v>
      </c>
      <c r="C9" s="219">
        <f>1000+3479</f>
        <v>4479</v>
      </c>
      <c r="D9" s="219">
        <v>3479</v>
      </c>
      <c r="E9" s="273">
        <f t="shared" si="0"/>
        <v>0.7767358785443179</v>
      </c>
      <c r="F9" s="14"/>
      <c r="G9" s="14"/>
      <c r="H9" s="14"/>
      <c r="I9" s="14"/>
      <c r="J9" s="14"/>
      <c r="K9" s="14"/>
    </row>
    <row r="10" spans="1:11" ht="12.75">
      <c r="A10" s="218" t="s">
        <v>253</v>
      </c>
      <c r="B10" s="219">
        <v>35018</v>
      </c>
      <c r="C10" s="219">
        <v>41227</v>
      </c>
      <c r="D10" s="219">
        <v>10</v>
      </c>
      <c r="E10" s="273">
        <f t="shared" si="0"/>
        <v>0.00024255948771436194</v>
      </c>
      <c r="F10" s="14"/>
      <c r="G10" s="14"/>
      <c r="H10" s="14"/>
      <c r="I10" s="14"/>
      <c r="J10" s="14"/>
      <c r="K10" s="14"/>
    </row>
    <row r="11" spans="1:11" ht="12.75">
      <c r="A11" s="216" t="s">
        <v>254</v>
      </c>
      <c r="B11" s="217">
        <v>41098</v>
      </c>
      <c r="C11" s="217">
        <v>29905</v>
      </c>
      <c r="D11" s="217">
        <v>29905</v>
      </c>
      <c r="E11" s="266">
        <f t="shared" si="0"/>
        <v>1</v>
      </c>
      <c r="F11" s="14"/>
      <c r="G11" s="14"/>
      <c r="H11" s="14"/>
      <c r="I11" s="14"/>
      <c r="J11" s="14"/>
      <c r="K11" s="14"/>
    </row>
    <row r="12" spans="1:11" ht="12.75">
      <c r="A12" s="218" t="s">
        <v>255</v>
      </c>
      <c r="B12" s="219"/>
      <c r="C12" s="219"/>
      <c r="D12" s="219"/>
      <c r="E12" s="273"/>
      <c r="F12" s="14"/>
      <c r="G12" s="14"/>
      <c r="H12" s="14"/>
      <c r="I12" s="14"/>
      <c r="J12" s="14"/>
      <c r="K12" s="14"/>
    </row>
    <row r="13" spans="1:11" ht="12.75">
      <c r="A13" s="218" t="s">
        <v>256</v>
      </c>
      <c r="B13" s="219"/>
      <c r="C13" s="219"/>
      <c r="D13" s="219"/>
      <c r="E13" s="273"/>
      <c r="F13" s="14"/>
      <c r="G13" s="14"/>
      <c r="H13" s="14"/>
      <c r="I13" s="14"/>
      <c r="J13" s="14"/>
      <c r="K13" s="14"/>
    </row>
    <row r="14" spans="1:11" ht="12.75">
      <c r="A14" s="218" t="s">
        <v>257</v>
      </c>
      <c r="B14" s="219"/>
      <c r="C14" s="219"/>
      <c r="D14" s="219"/>
      <c r="E14" s="273"/>
      <c r="F14" s="14"/>
      <c r="G14" s="14"/>
      <c r="H14" s="14"/>
      <c r="I14" s="14"/>
      <c r="J14" s="14"/>
      <c r="K14" s="14"/>
    </row>
    <row r="15" spans="1:11" ht="12.75">
      <c r="A15" s="220" t="s">
        <v>176</v>
      </c>
      <c r="B15" s="217">
        <f>B16+B25</f>
        <v>12649</v>
      </c>
      <c r="C15" s="217">
        <f>C16+C25</f>
        <v>12061</v>
      </c>
      <c r="D15" s="217">
        <f>D16+D25</f>
        <v>12061</v>
      </c>
      <c r="E15" s="266">
        <f>D15/C15</f>
        <v>1</v>
      </c>
      <c r="F15" s="14"/>
      <c r="G15" s="14"/>
      <c r="H15" s="14"/>
      <c r="I15" s="14"/>
      <c r="J15" s="14"/>
      <c r="K15" s="14"/>
    </row>
    <row r="16" spans="1:11" ht="12.75">
      <c r="A16" s="216" t="s">
        <v>177</v>
      </c>
      <c r="B16" s="217">
        <v>12649</v>
      </c>
      <c r="C16" s="217">
        <v>8881</v>
      </c>
      <c r="D16" s="217">
        <v>8881</v>
      </c>
      <c r="E16" s="266">
        <f>D16/C16</f>
        <v>1</v>
      </c>
      <c r="F16" s="14"/>
      <c r="G16" s="14"/>
      <c r="H16" s="14"/>
      <c r="I16" s="14"/>
      <c r="J16" s="14"/>
      <c r="K16" s="14"/>
    </row>
    <row r="17" spans="1:11" ht="12.75">
      <c r="A17" s="218" t="s">
        <v>258</v>
      </c>
      <c r="B17" s="219">
        <v>12649</v>
      </c>
      <c r="C17" s="219">
        <v>8881</v>
      </c>
      <c r="D17" s="219">
        <v>8881</v>
      </c>
      <c r="E17" s="266">
        <f>D17/C17</f>
        <v>1</v>
      </c>
      <c r="F17" s="14"/>
      <c r="G17" s="14"/>
      <c r="H17" s="14"/>
      <c r="I17" s="14"/>
      <c r="J17" s="14"/>
      <c r="K17" s="14"/>
    </row>
    <row r="18" spans="1:11" ht="12.75">
      <c r="A18" s="221" t="s">
        <v>259</v>
      </c>
      <c r="B18" s="219">
        <f>602+12047</f>
        <v>12649</v>
      </c>
      <c r="C18" s="219">
        <f>52+8829</f>
        <v>8881</v>
      </c>
      <c r="D18" s="219">
        <v>8881</v>
      </c>
      <c r="E18" s="273"/>
      <c r="F18" s="14"/>
      <c r="G18" s="14"/>
      <c r="H18" s="14"/>
      <c r="I18" s="14"/>
      <c r="J18" s="14"/>
      <c r="K18" s="14"/>
    </row>
    <row r="19" spans="1:11" ht="12.75">
      <c r="A19" s="221" t="s">
        <v>260</v>
      </c>
      <c r="B19" s="219"/>
      <c r="C19" s="219"/>
      <c r="D19" s="219"/>
      <c r="E19" s="273"/>
      <c r="F19" s="14"/>
      <c r="G19" s="14"/>
      <c r="H19" s="14"/>
      <c r="I19" s="14"/>
      <c r="J19" s="14"/>
      <c r="K19" s="14"/>
    </row>
    <row r="20" spans="1:11" ht="12.75">
      <c r="A20" s="218" t="s">
        <v>261</v>
      </c>
      <c r="B20" s="219"/>
      <c r="C20" s="219"/>
      <c r="D20" s="219"/>
      <c r="E20" s="273"/>
      <c r="F20" s="14"/>
      <c r="G20" s="14"/>
      <c r="H20" s="14"/>
      <c r="I20" s="14"/>
      <c r="J20" s="14"/>
      <c r="K20" s="14"/>
    </row>
    <row r="21" spans="1:11" ht="12.75">
      <c r="A21" s="221" t="s">
        <v>262</v>
      </c>
      <c r="B21" s="219"/>
      <c r="C21" s="219"/>
      <c r="D21" s="219"/>
      <c r="E21" s="273"/>
      <c r="F21" s="14"/>
      <c r="G21" s="14"/>
      <c r="H21" s="14"/>
      <c r="I21" s="14"/>
      <c r="J21" s="14"/>
      <c r="K21" s="14"/>
    </row>
    <row r="22" spans="1:11" ht="12.75">
      <c r="A22" s="221" t="s">
        <v>263</v>
      </c>
      <c r="B22" s="219"/>
      <c r="C22" s="219"/>
      <c r="D22" s="219"/>
      <c r="E22" s="273"/>
      <c r="F22" s="14"/>
      <c r="G22" s="14"/>
      <c r="H22" s="14"/>
      <c r="I22" s="14"/>
      <c r="J22" s="14"/>
      <c r="K22" s="14"/>
    </row>
    <row r="23" spans="1:11" ht="12.75">
      <c r="A23" s="216" t="s">
        <v>180</v>
      </c>
      <c r="B23" s="217">
        <v>0</v>
      </c>
      <c r="C23" s="217">
        <v>0</v>
      </c>
      <c r="D23" s="217">
        <v>0</v>
      </c>
      <c r="E23" s="273"/>
      <c r="F23" s="14"/>
      <c r="G23" s="14"/>
      <c r="H23" s="14"/>
      <c r="I23" s="14"/>
      <c r="J23" s="14"/>
      <c r="K23" s="14"/>
    </row>
    <row r="24" spans="1:11" ht="12.75">
      <c r="A24" s="335" t="s">
        <v>456</v>
      </c>
      <c r="B24" s="217">
        <v>3000</v>
      </c>
      <c r="C24" s="217">
        <v>13434</v>
      </c>
      <c r="D24" s="217">
        <v>15116</v>
      </c>
      <c r="E24" s="266">
        <f>D24/C24</f>
        <v>1.1252047044811673</v>
      </c>
      <c r="F24" s="14"/>
      <c r="G24" s="14"/>
      <c r="H24" s="14"/>
      <c r="I24" s="14"/>
      <c r="J24" s="14"/>
      <c r="K24" s="14"/>
    </row>
    <row r="25" spans="1:11" ht="12.75">
      <c r="A25" s="252" t="s">
        <v>345</v>
      </c>
      <c r="B25" s="217"/>
      <c r="C25" s="279">
        <v>3180</v>
      </c>
      <c r="D25" s="279">
        <v>3180</v>
      </c>
      <c r="E25" s="266"/>
      <c r="F25" s="14"/>
      <c r="G25" s="14"/>
      <c r="H25" s="14"/>
      <c r="I25" s="14"/>
      <c r="J25" s="14"/>
      <c r="K25" s="14"/>
    </row>
    <row r="26" spans="1:11" ht="12.75">
      <c r="A26" s="332" t="s">
        <v>264</v>
      </c>
      <c r="B26" s="217">
        <f>B6+B11+B15+B24</f>
        <v>151691</v>
      </c>
      <c r="C26" s="217">
        <f>C6+C11+C15+C24</f>
        <v>207452</v>
      </c>
      <c r="D26" s="217">
        <f>D6+D11+D15+D24</f>
        <v>165873</v>
      </c>
      <c r="E26" s="266">
        <f>D26/C26</f>
        <v>0.7995729132522222</v>
      </c>
      <c r="F26" s="14"/>
      <c r="G26" s="14"/>
      <c r="H26" s="14"/>
      <c r="I26" s="14"/>
      <c r="J26" s="14"/>
      <c r="K26" s="14"/>
    </row>
    <row r="27" spans="1:11" ht="12.75">
      <c r="A27" s="214" t="s">
        <v>265</v>
      </c>
      <c r="B27" s="217"/>
      <c r="C27" s="217"/>
      <c r="D27" s="217"/>
      <c r="E27" s="266"/>
      <c r="F27" s="14"/>
      <c r="G27" s="14"/>
      <c r="H27" s="14"/>
      <c r="I27" s="14"/>
      <c r="J27" s="14"/>
      <c r="K27" s="14"/>
    </row>
    <row r="28" spans="1:11" ht="12.75">
      <c r="A28" s="216" t="s">
        <v>266</v>
      </c>
      <c r="B28" s="217">
        <f>SUM(B29+B30+B31+B32+B33)</f>
        <v>102897</v>
      </c>
      <c r="C28" s="299">
        <f>SUM(C29:C33)</f>
        <v>140101</v>
      </c>
      <c r="D28" s="299">
        <f>SUM(D29:D33)</f>
        <v>106013</v>
      </c>
      <c r="E28" s="266">
        <f aca="true" t="shared" si="1" ref="E28:E35">D28/C28</f>
        <v>0.7566898166322867</v>
      </c>
      <c r="F28" s="14"/>
      <c r="G28" s="14"/>
      <c r="H28" s="14"/>
      <c r="I28" s="14"/>
      <c r="J28" s="14"/>
      <c r="K28" s="14"/>
    </row>
    <row r="29" spans="1:11" ht="12.75">
      <c r="A29" s="222" t="s">
        <v>267</v>
      </c>
      <c r="B29" s="217">
        <f>10522+39000</f>
        <v>49522</v>
      </c>
      <c r="C29" s="217">
        <f>14372+51362</f>
        <v>65734</v>
      </c>
      <c r="D29" s="217">
        <f>11873+42472</f>
        <v>54345</v>
      </c>
      <c r="E29" s="266">
        <f t="shared" si="1"/>
        <v>0.8267411081023519</v>
      </c>
      <c r="F29" s="14"/>
      <c r="G29" s="14"/>
      <c r="H29" s="14"/>
      <c r="I29" s="14"/>
      <c r="J29" s="14"/>
      <c r="K29" s="14"/>
    </row>
    <row r="30" spans="1:11" ht="21">
      <c r="A30" s="223" t="s">
        <v>268</v>
      </c>
      <c r="B30" s="217">
        <f>2369+7600</f>
        <v>9969</v>
      </c>
      <c r="C30" s="217">
        <f>2549+7039</f>
        <v>9588</v>
      </c>
      <c r="D30" s="217">
        <f>2387+5131</f>
        <v>7518</v>
      </c>
      <c r="E30" s="266">
        <f t="shared" si="1"/>
        <v>0.7841051314142679</v>
      </c>
      <c r="F30" s="14"/>
      <c r="G30" s="14"/>
      <c r="H30" s="14"/>
      <c r="I30" s="14"/>
      <c r="J30" s="14"/>
      <c r="K30" s="14"/>
    </row>
    <row r="31" spans="1:11" ht="12.75">
      <c r="A31" s="223" t="s">
        <v>269</v>
      </c>
      <c r="B31" s="217">
        <f>490+17423</f>
        <v>17913</v>
      </c>
      <c r="C31" s="217">
        <f>7257+25126</f>
        <v>32383</v>
      </c>
      <c r="D31" s="217">
        <f>366+20774</f>
        <v>21140</v>
      </c>
      <c r="E31" s="266">
        <f t="shared" si="1"/>
        <v>0.6528116604391193</v>
      </c>
      <c r="F31" s="14"/>
      <c r="G31" s="14"/>
      <c r="H31" s="14"/>
      <c r="I31" s="14"/>
      <c r="J31" s="14"/>
      <c r="K31" s="14"/>
    </row>
    <row r="32" spans="1:11" ht="12.75">
      <c r="A32" s="223" t="s">
        <v>270</v>
      </c>
      <c r="B32" s="217">
        <v>6844</v>
      </c>
      <c r="C32" s="217">
        <v>7610</v>
      </c>
      <c r="D32" s="217">
        <v>7609</v>
      </c>
      <c r="E32" s="266">
        <f t="shared" si="1"/>
        <v>0.9998685939553219</v>
      </c>
      <c r="F32" s="14"/>
      <c r="G32" s="14"/>
      <c r="H32" s="14"/>
      <c r="I32" s="14"/>
      <c r="J32" s="14"/>
      <c r="K32" s="14"/>
    </row>
    <row r="33" spans="1:11" ht="12.75">
      <c r="A33" s="223" t="s">
        <v>271</v>
      </c>
      <c r="B33" s="217">
        <f>SUM(B34:B39)</f>
        <v>18649</v>
      </c>
      <c r="C33" s="217">
        <f>SUM(C34:C39)</f>
        <v>24786</v>
      </c>
      <c r="D33" s="217">
        <f>SUM(D34:D39)</f>
        <v>15401</v>
      </c>
      <c r="E33" s="266">
        <f t="shared" si="1"/>
        <v>0.621358831598483</v>
      </c>
      <c r="F33" s="14"/>
      <c r="G33" s="14"/>
      <c r="H33" s="14"/>
      <c r="I33" s="14"/>
      <c r="J33" s="14"/>
      <c r="K33" s="14"/>
    </row>
    <row r="34" spans="1:11" s="276" customFormat="1" ht="12.75">
      <c r="A34" s="224" t="s">
        <v>272</v>
      </c>
      <c r="B34" s="98">
        <v>13604</v>
      </c>
      <c r="C34" s="219">
        <v>13604</v>
      </c>
      <c r="D34" s="98">
        <v>4669</v>
      </c>
      <c r="E34" s="273">
        <f t="shared" si="1"/>
        <v>0.34320788003528374</v>
      </c>
      <c r="F34" s="14"/>
      <c r="G34" s="14"/>
      <c r="H34" s="14"/>
      <c r="I34" s="14"/>
      <c r="J34" s="14"/>
      <c r="K34" s="14"/>
    </row>
    <row r="35" spans="1:11" s="276" customFormat="1" ht="12.75">
      <c r="A35" s="224" t="s">
        <v>273</v>
      </c>
      <c r="B35" s="98">
        <v>0</v>
      </c>
      <c r="C35" s="219">
        <v>6215</v>
      </c>
      <c r="D35" s="98">
        <v>6214</v>
      </c>
      <c r="E35" s="273">
        <f t="shared" si="1"/>
        <v>0.9998390989541432</v>
      </c>
      <c r="F35" s="14"/>
      <c r="G35" s="14"/>
      <c r="H35" s="14"/>
      <c r="I35" s="14"/>
      <c r="J35" s="14"/>
      <c r="K35" s="14"/>
    </row>
    <row r="36" spans="1:11" s="276" customFormat="1" ht="12.75">
      <c r="A36" s="224" t="s">
        <v>274</v>
      </c>
      <c r="B36" s="98">
        <v>0</v>
      </c>
      <c r="C36" s="219"/>
      <c r="D36" s="98"/>
      <c r="E36" s="273"/>
      <c r="F36" s="14"/>
      <c r="G36" s="14"/>
      <c r="H36" s="14"/>
      <c r="I36" s="14"/>
      <c r="J36" s="14"/>
      <c r="K36" s="14"/>
    </row>
    <row r="37" spans="1:11" ht="12.75">
      <c r="A37" s="224" t="s">
        <v>275</v>
      </c>
      <c r="B37" s="98">
        <v>5045</v>
      </c>
      <c r="C37" s="219"/>
      <c r="D37" s="98"/>
      <c r="E37" s="273"/>
      <c r="F37" s="14"/>
      <c r="G37" s="14"/>
      <c r="H37" s="14"/>
      <c r="I37" s="14"/>
      <c r="J37" s="14"/>
      <c r="K37" s="14"/>
    </row>
    <row r="38" spans="1:11" ht="12.75">
      <c r="A38" s="224" t="s">
        <v>276</v>
      </c>
      <c r="B38" s="98"/>
      <c r="C38" s="219"/>
      <c r="D38" s="98"/>
      <c r="E38" s="273"/>
      <c r="F38" s="14"/>
      <c r="G38" s="14"/>
      <c r="H38" s="14"/>
      <c r="I38" s="14"/>
      <c r="J38" s="14"/>
      <c r="K38" s="14"/>
    </row>
    <row r="39" spans="1:11" ht="12.75">
      <c r="A39" s="224" t="s">
        <v>457</v>
      </c>
      <c r="B39" s="98"/>
      <c r="C39" s="219">
        <v>4967</v>
      </c>
      <c r="D39" s="98">
        <v>4518</v>
      </c>
      <c r="E39" s="273">
        <f>D39/C39</f>
        <v>0.909603382323334</v>
      </c>
      <c r="F39" s="14"/>
      <c r="G39" s="14"/>
      <c r="H39" s="14"/>
      <c r="I39" s="14"/>
      <c r="J39" s="14"/>
      <c r="K39" s="14"/>
    </row>
    <row r="40" spans="1:11" ht="12.75">
      <c r="A40" s="216" t="s">
        <v>277</v>
      </c>
      <c r="B40" s="217">
        <f>12343+33351+100</f>
        <v>45794</v>
      </c>
      <c r="C40" s="217">
        <f>12343+36497+100</f>
        <v>48940</v>
      </c>
      <c r="D40" s="217">
        <f>D41+D42+D43</f>
        <v>36851</v>
      </c>
      <c r="E40" s="266">
        <f>D40/C40</f>
        <v>0.7529832447895383</v>
      </c>
      <c r="F40" s="14"/>
      <c r="G40" s="14"/>
      <c r="H40" s="14"/>
      <c r="I40" s="14"/>
      <c r="J40" s="14"/>
      <c r="K40" s="14"/>
    </row>
    <row r="41" spans="1:11" s="274" customFormat="1" ht="12.75">
      <c r="A41" s="338" t="s">
        <v>436</v>
      </c>
      <c r="B41" s="31"/>
      <c r="C41" s="31"/>
      <c r="D41" s="149">
        <v>19986</v>
      </c>
      <c r="E41" s="333"/>
      <c r="F41" s="14"/>
      <c r="G41" s="14"/>
      <c r="H41" s="14"/>
      <c r="I41" s="14"/>
      <c r="J41" s="14"/>
      <c r="K41" s="14"/>
    </row>
    <row r="42" spans="1:11" s="274" customFormat="1" ht="12.75">
      <c r="A42" s="338" t="s">
        <v>437</v>
      </c>
      <c r="B42" s="31"/>
      <c r="C42" s="31"/>
      <c r="D42" s="149">
        <v>15867</v>
      </c>
      <c r="E42" s="333"/>
      <c r="F42" s="14"/>
      <c r="G42" s="14"/>
      <c r="H42" s="14"/>
      <c r="I42" s="14"/>
      <c r="J42" s="14"/>
      <c r="K42" s="14"/>
    </row>
    <row r="43" spans="1:11" s="274" customFormat="1" ht="12.75">
      <c r="A43" s="39" t="s">
        <v>443</v>
      </c>
      <c r="B43" s="31">
        <v>12343</v>
      </c>
      <c r="C43" s="31">
        <v>12343</v>
      </c>
      <c r="D43" s="133">
        <v>998</v>
      </c>
      <c r="E43" s="333"/>
      <c r="F43" s="14"/>
      <c r="G43" s="14"/>
      <c r="H43" s="14"/>
      <c r="I43" s="14"/>
      <c r="J43" s="14"/>
      <c r="K43" s="14"/>
    </row>
    <row r="44" spans="1:11" ht="12.75">
      <c r="A44" s="218" t="s">
        <v>278</v>
      </c>
      <c r="B44" s="219"/>
      <c r="C44" s="219"/>
      <c r="D44" s="219"/>
      <c r="E44" s="273"/>
      <c r="F44" s="14"/>
      <c r="G44" s="14"/>
      <c r="H44" s="14"/>
      <c r="I44" s="14"/>
      <c r="J44" s="14"/>
      <c r="K44" s="14"/>
    </row>
    <row r="45" spans="1:11" ht="12.75">
      <c r="A45" s="224" t="s">
        <v>279</v>
      </c>
      <c r="B45" s="219">
        <v>0</v>
      </c>
      <c r="C45" s="219">
        <v>0</v>
      </c>
      <c r="D45" s="219">
        <v>0</v>
      </c>
      <c r="E45" s="273"/>
      <c r="F45" s="14"/>
      <c r="G45" s="6"/>
      <c r="H45" s="6"/>
      <c r="I45" s="6"/>
      <c r="J45" s="6"/>
      <c r="K45" s="6"/>
    </row>
    <row r="46" spans="1:11" ht="22.5">
      <c r="A46" s="225" t="s">
        <v>280</v>
      </c>
      <c r="B46" s="219">
        <v>0</v>
      </c>
      <c r="C46" s="219">
        <v>0</v>
      </c>
      <c r="D46" s="219">
        <v>0</v>
      </c>
      <c r="E46" s="273"/>
      <c r="F46" s="14"/>
      <c r="G46" s="14"/>
      <c r="H46" s="14"/>
      <c r="I46" s="14"/>
      <c r="J46" s="14"/>
      <c r="K46" s="14"/>
    </row>
    <row r="47" spans="1:11" ht="12.75">
      <c r="A47" s="224" t="s">
        <v>281</v>
      </c>
      <c r="B47" s="217">
        <v>0</v>
      </c>
      <c r="C47" s="217">
        <v>0</v>
      </c>
      <c r="D47" s="217">
        <v>0</v>
      </c>
      <c r="E47" s="273"/>
      <c r="F47" s="14"/>
      <c r="G47" s="14"/>
      <c r="H47" s="14"/>
      <c r="I47" s="14"/>
      <c r="J47" s="14"/>
      <c r="K47" s="14"/>
    </row>
    <row r="48" spans="1:11" ht="12.75">
      <c r="A48" s="220" t="s">
        <v>244</v>
      </c>
      <c r="B48" s="217">
        <f>B49+B53+B54</f>
        <v>3000</v>
      </c>
      <c r="C48" s="217">
        <f>C49+C53+C54+C55</f>
        <v>18411</v>
      </c>
      <c r="D48" s="217">
        <f>D49+D53+D54+D55</f>
        <v>18146</v>
      </c>
      <c r="E48" s="266">
        <f>D48/C48</f>
        <v>0.9856064309380261</v>
      </c>
      <c r="F48" s="14"/>
      <c r="G48" s="14"/>
      <c r="H48" s="14"/>
      <c r="I48" s="14"/>
      <c r="J48" s="14"/>
      <c r="K48" s="14"/>
    </row>
    <row r="49" spans="1:11" ht="12.75">
      <c r="A49" s="216" t="s">
        <v>282</v>
      </c>
      <c r="B49" s="217"/>
      <c r="C49" s="217"/>
      <c r="D49" s="217"/>
      <c r="E49" s="266"/>
      <c r="F49" s="14"/>
      <c r="G49" s="14"/>
      <c r="H49" s="14"/>
      <c r="I49" s="14"/>
      <c r="J49" s="14"/>
      <c r="K49" s="14"/>
    </row>
    <row r="50" spans="1:11" ht="12.75">
      <c r="A50" s="226" t="s">
        <v>283</v>
      </c>
      <c r="B50" s="217"/>
      <c r="C50" s="217"/>
      <c r="D50" s="217"/>
      <c r="E50" s="266"/>
      <c r="F50" s="14"/>
      <c r="G50" s="14"/>
      <c r="H50" s="14"/>
      <c r="I50" s="14"/>
      <c r="J50" s="14"/>
      <c r="K50" s="14"/>
    </row>
    <row r="51" spans="1:11" ht="12.75">
      <c r="A51" s="221" t="s">
        <v>259</v>
      </c>
      <c r="B51" s="217"/>
      <c r="C51" s="217"/>
      <c r="D51" s="217"/>
      <c r="E51" s="266"/>
      <c r="F51" s="14"/>
      <c r="G51" s="14"/>
      <c r="H51" s="14"/>
      <c r="I51" s="14"/>
      <c r="J51" s="14"/>
      <c r="K51" s="14"/>
    </row>
    <row r="52" spans="1:11" ht="12.75">
      <c r="A52" s="221" t="s">
        <v>260</v>
      </c>
      <c r="B52" s="217"/>
      <c r="C52" s="217"/>
      <c r="D52" s="217"/>
      <c r="E52" s="266"/>
      <c r="F52" s="14"/>
      <c r="G52" s="14"/>
      <c r="H52" s="14"/>
      <c r="I52" s="14"/>
      <c r="J52" s="14"/>
      <c r="K52" s="14"/>
    </row>
    <row r="53" spans="1:11" ht="12.75">
      <c r="A53" s="216" t="s">
        <v>209</v>
      </c>
      <c r="B53" s="330"/>
      <c r="C53" s="217"/>
      <c r="D53" s="217"/>
      <c r="E53" s="266"/>
      <c r="F53" s="14"/>
      <c r="G53" s="14"/>
      <c r="H53" s="14"/>
      <c r="I53" s="14"/>
      <c r="J53" s="14"/>
      <c r="K53" s="14"/>
    </row>
    <row r="54" spans="1:11" s="14" customFormat="1" ht="32.25" customHeight="1">
      <c r="A54" s="257" t="s">
        <v>458</v>
      </c>
      <c r="B54" s="331">
        <v>3000</v>
      </c>
      <c r="C54" s="298">
        <v>15381</v>
      </c>
      <c r="D54" s="298">
        <f>SUM('5 ovi bev'!E61)</f>
        <v>15116</v>
      </c>
      <c r="E54" s="266">
        <f>D54/C54</f>
        <v>0.9827709511735258</v>
      </c>
      <c r="F54" s="82">
        <f>D54/C54</f>
        <v>0.9827709511735258</v>
      </c>
      <c r="G54" s="277"/>
      <c r="H54" s="277"/>
      <c r="I54" s="277"/>
      <c r="J54" s="277"/>
      <c r="K54" s="277"/>
    </row>
    <row r="55" spans="1:6" s="6" customFormat="1" ht="20.25" customHeight="1">
      <c r="A55" s="252" t="s">
        <v>345</v>
      </c>
      <c r="B55" s="217"/>
      <c r="C55" s="265">
        <v>3030</v>
      </c>
      <c r="D55" s="251">
        <f>SUM('3.működési bev kiad'!E101)</f>
        <v>3030</v>
      </c>
      <c r="E55" s="266">
        <f>D55/C55</f>
        <v>1</v>
      </c>
      <c r="F55" s="82" t="e">
        <f>D55/#REF!</f>
        <v>#REF!</v>
      </c>
    </row>
    <row r="56" spans="1:11" ht="19.5" customHeight="1">
      <c r="A56" s="332" t="s">
        <v>284</v>
      </c>
      <c r="B56" s="217">
        <f>B28+B40+B54+B55</f>
        <v>151691</v>
      </c>
      <c r="C56" s="217">
        <f>C28+C40+C54+C55</f>
        <v>207452</v>
      </c>
      <c r="D56" s="217">
        <f>D28+D40+D54+D55</f>
        <v>161010</v>
      </c>
      <c r="E56" s="266">
        <f>D56/C56</f>
        <v>0.7761313460463143</v>
      </c>
      <c r="F56" s="14"/>
      <c r="G56" s="14"/>
      <c r="H56" s="14"/>
      <c r="I56" s="14"/>
      <c r="J56" s="14"/>
      <c r="K56" s="14"/>
    </row>
    <row r="57" ht="11.25">
      <c r="A57" s="278"/>
    </row>
    <row r="58" ht="11.25">
      <c r="A58" s="278"/>
    </row>
    <row r="59" ht="11.25">
      <c r="A59" s="278"/>
    </row>
    <row r="60" ht="11.25">
      <c r="A60" s="278"/>
    </row>
    <row r="61" ht="11.25">
      <c r="A61" s="278"/>
    </row>
    <row r="62" ht="11.25">
      <c r="A62" s="278"/>
    </row>
    <row r="63" ht="11.25">
      <c r="A63" s="278"/>
    </row>
    <row r="64" ht="11.25">
      <c r="A64" s="278"/>
    </row>
    <row r="65" ht="11.25">
      <c r="A65" s="278"/>
    </row>
  </sheetData>
  <sheetProtection/>
  <mergeCells count="2"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79.57421875" style="0" customWidth="1"/>
    <col min="2" max="2" width="0" style="76" hidden="1" customWidth="1"/>
    <col min="3" max="3" width="13.140625" style="0" customWidth="1"/>
    <col min="4" max="5" width="9.57421875" style="0" customWidth="1"/>
    <col min="7" max="7" width="0.13671875" style="0" hidden="1" customWidth="1"/>
    <col min="8" max="13" width="9.140625" style="0" hidden="1" customWidth="1"/>
  </cols>
  <sheetData>
    <row r="1" spans="1:12" ht="12.75">
      <c r="A1" s="350" t="s">
        <v>464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2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ht="6" customHeight="1" hidden="1">
      <c r="A3" s="75" t="s">
        <v>116</v>
      </c>
    </row>
    <row r="4" spans="1:3" ht="19.5" customHeight="1">
      <c r="A4" s="347" t="s">
        <v>424</v>
      </c>
      <c r="B4" s="347"/>
      <c r="C4" s="347"/>
    </row>
    <row r="5" spans="1:3" ht="19.5" customHeight="1">
      <c r="A5" s="347" t="s">
        <v>387</v>
      </c>
      <c r="B5" s="347"/>
      <c r="C5" s="347"/>
    </row>
    <row r="6" spans="1:6" ht="21" customHeight="1">
      <c r="A6" s="77"/>
      <c r="C6" s="348" t="s">
        <v>19</v>
      </c>
      <c r="D6" s="349"/>
      <c r="E6" s="349"/>
      <c r="F6" s="349"/>
    </row>
    <row r="7" spans="1:7" ht="54.75" customHeight="1">
      <c r="A7" s="78" t="s">
        <v>117</v>
      </c>
      <c r="B7" s="78" t="s">
        <v>118</v>
      </c>
      <c r="C7" s="24" t="s">
        <v>388</v>
      </c>
      <c r="D7" s="24" t="s">
        <v>390</v>
      </c>
      <c r="E7" s="24" t="s">
        <v>389</v>
      </c>
      <c r="F7" s="24" t="s">
        <v>28</v>
      </c>
      <c r="G7" s="79"/>
    </row>
    <row r="8" spans="1:11" ht="13.5" customHeight="1">
      <c r="A8" s="80" t="s">
        <v>120</v>
      </c>
      <c r="B8" s="81" t="e">
        <f>B9+B33+B48+B59</f>
        <v>#REF!</v>
      </c>
      <c r="C8" s="81"/>
      <c r="D8" s="81"/>
      <c r="E8" s="81"/>
      <c r="F8" s="82"/>
      <c r="G8" s="83"/>
      <c r="H8" s="84"/>
      <c r="I8" s="84"/>
      <c r="J8" s="84"/>
      <c r="K8" s="84"/>
    </row>
    <row r="9" spans="1:11" ht="13.5" customHeight="1">
      <c r="A9" s="85" t="s">
        <v>121</v>
      </c>
      <c r="B9" s="81" t="e">
        <f>B10+B27</f>
        <v>#REF!</v>
      </c>
      <c r="C9" s="81">
        <f>C10+C27</f>
        <v>43275</v>
      </c>
      <c r="D9" s="81">
        <f>SUM(D27+D10)</f>
        <v>88713</v>
      </c>
      <c r="E9" s="81">
        <f>SUM(E27+E10)</f>
        <v>98095</v>
      </c>
      <c r="F9" s="82">
        <f>E9/D9</f>
        <v>1.1057567662011205</v>
      </c>
      <c r="G9" s="86" t="s">
        <v>122</v>
      </c>
      <c r="H9" s="84"/>
      <c r="I9" s="84"/>
      <c r="J9" s="84"/>
      <c r="K9" s="84"/>
    </row>
    <row r="10" spans="1:11" s="91" customFormat="1" ht="13.5" customHeight="1">
      <c r="A10" s="87" t="s">
        <v>123</v>
      </c>
      <c r="B10" s="88" t="e">
        <f>B11+B22+B23+B24+B25+#REF!</f>
        <v>#REF!</v>
      </c>
      <c r="C10" s="88">
        <f>C11+C22+C23+C24</f>
        <v>43275</v>
      </c>
      <c r="D10" s="88">
        <f>D11+D22+D23+D24+D25</f>
        <v>50742</v>
      </c>
      <c r="E10" s="88">
        <f>E11+E22+E23+E24+E25</f>
        <v>50742</v>
      </c>
      <c r="F10" s="82">
        <f>E10/D10</f>
        <v>1</v>
      </c>
      <c r="G10" s="89" t="s">
        <v>124</v>
      </c>
      <c r="H10" s="90"/>
      <c r="I10" s="90"/>
      <c r="J10" s="90"/>
      <c r="K10" s="90"/>
    </row>
    <row r="11" spans="1:11" s="96" customFormat="1" ht="13.5" customHeight="1">
      <c r="A11" s="92" t="s">
        <v>125</v>
      </c>
      <c r="B11" s="93">
        <f>B12+B13+B18+B19+B20+B21</f>
        <v>290009</v>
      </c>
      <c r="C11" s="93">
        <v>17128</v>
      </c>
      <c r="D11" s="93">
        <v>17144</v>
      </c>
      <c r="E11" s="93">
        <v>17144</v>
      </c>
      <c r="F11" s="280">
        <f>E11/D11</f>
        <v>1</v>
      </c>
      <c r="G11" s="94"/>
      <c r="H11" s="95"/>
      <c r="I11" s="95"/>
      <c r="J11" s="95"/>
      <c r="K11" s="95"/>
    </row>
    <row r="12" spans="1:11" ht="13.5" customHeight="1">
      <c r="A12" s="97" t="s">
        <v>126</v>
      </c>
      <c r="B12" s="98">
        <v>62425</v>
      </c>
      <c r="C12" s="98">
        <v>17128</v>
      </c>
      <c r="D12" s="98">
        <v>17144</v>
      </c>
      <c r="E12" s="98">
        <v>17144</v>
      </c>
      <c r="F12" s="82"/>
      <c r="G12" s="99"/>
      <c r="H12" s="84"/>
      <c r="I12" s="84"/>
      <c r="J12" s="84"/>
      <c r="K12" s="84"/>
    </row>
    <row r="13" spans="1:11" ht="13.5" customHeight="1">
      <c r="A13" s="97" t="s">
        <v>127</v>
      </c>
      <c r="B13" s="98">
        <f>SUM(B14:B17)</f>
        <v>68541</v>
      </c>
      <c r="C13" s="98"/>
      <c r="D13" s="98"/>
      <c r="E13" s="98"/>
      <c r="F13" s="82"/>
      <c r="G13" s="100"/>
      <c r="H13" s="84"/>
      <c r="I13" s="84"/>
      <c r="J13" s="84"/>
      <c r="K13" s="84"/>
    </row>
    <row r="14" spans="1:11" ht="13.5" customHeight="1">
      <c r="A14" s="101" t="s">
        <v>128</v>
      </c>
      <c r="B14" s="98">
        <v>14937</v>
      </c>
      <c r="C14" s="98"/>
      <c r="D14" s="98"/>
      <c r="E14" s="98"/>
      <c r="F14" s="82"/>
      <c r="G14" s="99"/>
      <c r="H14" s="84"/>
      <c r="I14" s="84"/>
      <c r="J14" s="84"/>
      <c r="K14" s="84"/>
    </row>
    <row r="15" spans="1:11" ht="13.5" customHeight="1">
      <c r="A15" s="101" t="s">
        <v>129</v>
      </c>
      <c r="B15" s="98">
        <v>35072</v>
      </c>
      <c r="C15" s="98"/>
      <c r="D15" s="98"/>
      <c r="E15" s="98"/>
      <c r="F15" s="82"/>
      <c r="G15" s="99"/>
      <c r="H15" s="84"/>
      <c r="I15" s="84"/>
      <c r="J15" s="84"/>
      <c r="K15" s="84"/>
    </row>
    <row r="16" spans="1:11" ht="13.5" customHeight="1">
      <c r="A16" s="101" t="s">
        <v>130</v>
      </c>
      <c r="B16" s="98">
        <v>100</v>
      </c>
      <c r="C16" s="98"/>
      <c r="D16" s="98"/>
      <c r="E16" s="98"/>
      <c r="F16" s="82"/>
      <c r="G16" s="99"/>
      <c r="H16" s="84"/>
      <c r="I16" s="84"/>
      <c r="J16" s="84"/>
      <c r="K16" s="84"/>
    </row>
    <row r="17" spans="1:11" ht="13.5" customHeight="1">
      <c r="A17" s="101" t="s">
        <v>131</v>
      </c>
      <c r="B17" s="98">
        <v>18432</v>
      </c>
      <c r="C17" s="98"/>
      <c r="D17" s="98"/>
      <c r="E17" s="98"/>
      <c r="F17" s="82"/>
      <c r="G17" s="99"/>
      <c r="H17" s="84"/>
      <c r="I17" s="84"/>
      <c r="J17" s="84"/>
      <c r="K17" s="84"/>
    </row>
    <row r="18" spans="1:11" ht="13.5" customHeight="1">
      <c r="A18" s="97" t="s">
        <v>132</v>
      </c>
      <c r="B18" s="98">
        <v>7223</v>
      </c>
      <c r="C18" s="98"/>
      <c r="D18" s="98"/>
      <c r="E18" s="98"/>
      <c r="F18" s="82"/>
      <c r="G18" s="99"/>
      <c r="H18" s="84"/>
      <c r="I18" s="84"/>
      <c r="J18" s="84"/>
      <c r="K18" s="84"/>
    </row>
    <row r="19" spans="1:11" ht="13.5" customHeight="1">
      <c r="A19" s="97" t="s">
        <v>133</v>
      </c>
      <c r="B19" s="102">
        <v>173076</v>
      </c>
      <c r="C19" s="102"/>
      <c r="D19" s="102"/>
      <c r="E19" s="102"/>
      <c r="F19" s="82"/>
      <c r="G19" s="99"/>
      <c r="H19" s="84"/>
      <c r="I19" s="84"/>
      <c r="J19" s="84"/>
      <c r="K19" s="84"/>
    </row>
    <row r="20" spans="1:11" ht="13.5" customHeight="1">
      <c r="A20" s="97" t="s">
        <v>134</v>
      </c>
      <c r="B20" s="98">
        <v>161</v>
      </c>
      <c r="C20" s="98"/>
      <c r="D20" s="98"/>
      <c r="E20" s="98"/>
      <c r="F20" s="82"/>
      <c r="G20" s="99"/>
      <c r="H20" s="84"/>
      <c r="I20" s="84"/>
      <c r="J20" s="84"/>
      <c r="K20" s="84"/>
    </row>
    <row r="21" spans="1:11" ht="13.5" customHeight="1">
      <c r="A21" s="103" t="s">
        <v>135</v>
      </c>
      <c r="B21" s="93">
        <v>-21417</v>
      </c>
      <c r="C21" s="93"/>
      <c r="D21" s="93"/>
      <c r="E21" s="93"/>
      <c r="F21" s="82"/>
      <c r="G21" s="99"/>
      <c r="H21" s="84"/>
      <c r="I21" s="84"/>
      <c r="J21" s="84"/>
      <c r="K21" s="84"/>
    </row>
    <row r="22" spans="1:11" s="96" customFormat="1" ht="13.5" customHeight="1">
      <c r="A22" s="104" t="s">
        <v>136</v>
      </c>
      <c r="B22" s="93">
        <v>45148</v>
      </c>
      <c r="C22" s="93">
        <v>9880</v>
      </c>
      <c r="D22" s="93">
        <v>9880</v>
      </c>
      <c r="E22" s="93">
        <v>9880</v>
      </c>
      <c r="F22" s="280">
        <f>E22/D22</f>
        <v>1</v>
      </c>
      <c r="G22" s="105"/>
      <c r="H22" s="95"/>
      <c r="I22" s="95"/>
      <c r="J22" s="95"/>
      <c r="K22" s="95"/>
    </row>
    <row r="23" spans="1:11" s="96" customFormat="1" ht="25.5" customHeight="1">
      <c r="A23" s="104" t="s">
        <v>137</v>
      </c>
      <c r="B23" s="93">
        <v>22868</v>
      </c>
      <c r="C23" s="93">
        <v>14467</v>
      </c>
      <c r="D23" s="93">
        <v>13429</v>
      </c>
      <c r="E23" s="93">
        <v>13429</v>
      </c>
      <c r="F23" s="280">
        <f>E23/D23</f>
        <v>1</v>
      </c>
      <c r="G23" s="105"/>
      <c r="H23" s="95"/>
      <c r="I23" s="95"/>
      <c r="J23" s="95"/>
      <c r="K23" s="95"/>
    </row>
    <row r="24" spans="1:11" s="96" customFormat="1" ht="13.5" customHeight="1">
      <c r="A24" s="104" t="s">
        <v>138</v>
      </c>
      <c r="B24" s="93">
        <v>3049</v>
      </c>
      <c r="C24" s="93">
        <v>1800</v>
      </c>
      <c r="D24" s="93">
        <v>1800</v>
      </c>
      <c r="E24" s="93">
        <v>1800</v>
      </c>
      <c r="F24" s="280">
        <f>E24/D24</f>
        <v>1</v>
      </c>
      <c r="G24" s="106"/>
      <c r="H24" s="95"/>
      <c r="I24" s="95"/>
      <c r="J24" s="95"/>
      <c r="K24" s="95"/>
    </row>
    <row r="25" spans="1:11" s="96" customFormat="1" ht="13.5" customHeight="1">
      <c r="A25" s="104" t="s">
        <v>139</v>
      </c>
      <c r="B25" s="93"/>
      <c r="C25" s="93"/>
      <c r="D25" s="93">
        <v>8489</v>
      </c>
      <c r="E25" s="93">
        <v>8489</v>
      </c>
      <c r="F25" s="280">
        <f>E25/D25</f>
        <v>1</v>
      </c>
      <c r="G25" s="95" t="s">
        <v>124</v>
      </c>
      <c r="H25" s="95"/>
      <c r="I25" s="95"/>
      <c r="J25" s="95"/>
      <c r="K25" s="95"/>
    </row>
    <row r="26" spans="1:11" s="96" customFormat="1" ht="13.5" customHeight="1">
      <c r="A26" s="104" t="s">
        <v>140</v>
      </c>
      <c r="B26" s="93"/>
      <c r="C26" s="93"/>
      <c r="D26" s="93"/>
      <c r="E26" s="93"/>
      <c r="F26" s="280"/>
      <c r="G26" s="95"/>
      <c r="H26" s="95"/>
      <c r="I26" s="95"/>
      <c r="J26" s="95"/>
      <c r="K26" s="95"/>
    </row>
    <row r="27" spans="1:11" s="91" customFormat="1" ht="13.5" customHeight="1">
      <c r="A27" s="107" t="s">
        <v>141</v>
      </c>
      <c r="B27" s="88">
        <f>SUM(B28:B31)</f>
        <v>12326</v>
      </c>
      <c r="C27" s="88">
        <v>0</v>
      </c>
      <c r="D27" s="88">
        <f>SUM(D28:D32)</f>
        <v>37971</v>
      </c>
      <c r="E27" s="88">
        <f>SUM(E28:E32)</f>
        <v>47353</v>
      </c>
      <c r="F27" s="82">
        <f>E27/D27</f>
        <v>1.2470833004134734</v>
      </c>
      <c r="G27" s="108">
        <v>26389</v>
      </c>
      <c r="H27" s="90"/>
      <c r="I27" s="90"/>
      <c r="J27" s="90"/>
      <c r="K27" s="90"/>
    </row>
    <row r="28" spans="1:11" ht="13.5" customHeight="1">
      <c r="A28" s="109" t="s">
        <v>142</v>
      </c>
      <c r="B28" s="98">
        <v>6600</v>
      </c>
      <c r="C28" s="98"/>
      <c r="D28" s="98"/>
      <c r="E28" s="98"/>
      <c r="F28" s="82"/>
      <c r="G28" s="110"/>
      <c r="H28" s="84"/>
      <c r="I28" s="84"/>
      <c r="J28" s="84"/>
      <c r="K28" s="84"/>
    </row>
    <row r="29" spans="1:11" ht="13.5" customHeight="1">
      <c r="A29" s="109" t="s">
        <v>143</v>
      </c>
      <c r="B29" s="98"/>
      <c r="C29" s="98"/>
      <c r="D29" s="98"/>
      <c r="E29" s="98"/>
      <c r="F29" s="82"/>
      <c r="G29" s="110"/>
      <c r="H29" s="84"/>
      <c r="I29" s="84"/>
      <c r="J29" s="84"/>
      <c r="K29" s="84"/>
    </row>
    <row r="30" spans="1:11" ht="13.5" customHeight="1">
      <c r="A30" s="109" t="s">
        <v>144</v>
      </c>
      <c r="B30" s="98">
        <v>2000</v>
      </c>
      <c r="C30" s="98"/>
      <c r="D30" s="98"/>
      <c r="E30" s="98"/>
      <c r="F30" s="82"/>
      <c r="G30" s="110"/>
      <c r="H30" s="84"/>
      <c r="I30" s="84"/>
      <c r="J30" s="84"/>
      <c r="K30" s="84"/>
    </row>
    <row r="31" spans="1:11" ht="13.5" customHeight="1">
      <c r="A31" s="111" t="s">
        <v>145</v>
      </c>
      <c r="B31" s="98">
        <v>3726</v>
      </c>
      <c r="C31" s="98"/>
      <c r="D31" s="98">
        <v>37971</v>
      </c>
      <c r="E31" s="98">
        <v>27595</v>
      </c>
      <c r="F31" s="82"/>
      <c r="G31" s="110"/>
      <c r="H31" s="84"/>
      <c r="I31" s="84"/>
      <c r="J31" s="84"/>
      <c r="K31" s="84"/>
    </row>
    <row r="32" spans="1:11" ht="13.5" customHeight="1">
      <c r="A32" s="111" t="s">
        <v>354</v>
      </c>
      <c r="B32" s="98"/>
      <c r="C32" s="98"/>
      <c r="D32" s="98"/>
      <c r="E32" s="98">
        <v>19758</v>
      </c>
      <c r="F32" s="82"/>
      <c r="G32" s="110"/>
      <c r="H32" s="84"/>
      <c r="I32" s="84"/>
      <c r="J32" s="84"/>
      <c r="K32" s="84"/>
    </row>
    <row r="33" spans="1:11" ht="13.5" customHeight="1">
      <c r="A33" s="112" t="s">
        <v>146</v>
      </c>
      <c r="B33" s="113">
        <f>B34+B38+B40+B41+B43</f>
        <v>407350</v>
      </c>
      <c r="C33" s="113">
        <f>C34+C38+C40+C41+C43+C47</f>
        <v>6772</v>
      </c>
      <c r="D33" s="113">
        <f>D34+D38+D40+D41+D43+D47</f>
        <v>7841</v>
      </c>
      <c r="E33" s="113">
        <f>E34+E38+E40+E41+E43+E47</f>
        <v>7207</v>
      </c>
      <c r="F33" s="82">
        <f>E33/D33</f>
        <v>0.9191429664583599</v>
      </c>
      <c r="G33" s="114"/>
      <c r="H33" s="114"/>
      <c r="I33" s="114"/>
      <c r="J33" s="114"/>
      <c r="K33" s="84"/>
    </row>
    <row r="34" spans="1:11" ht="13.5" customHeight="1">
      <c r="A34" s="115" t="s">
        <v>147</v>
      </c>
      <c r="B34" s="98">
        <f>SUM(B35:B37)</f>
        <v>228800</v>
      </c>
      <c r="C34" s="98">
        <v>2074</v>
      </c>
      <c r="D34" s="98">
        <v>2074</v>
      </c>
      <c r="E34" s="98">
        <v>1563</v>
      </c>
      <c r="F34" s="280">
        <f>E34/D34</f>
        <v>0.7536162005785921</v>
      </c>
      <c r="G34" s="84"/>
      <c r="H34" s="84"/>
      <c r="I34" s="84"/>
      <c r="J34" s="84"/>
      <c r="K34" s="84"/>
    </row>
    <row r="35" spans="1:11" ht="13.5" customHeight="1">
      <c r="A35" s="116" t="s">
        <v>148</v>
      </c>
      <c r="B35" s="98">
        <v>225000</v>
      </c>
      <c r="C35" s="98"/>
      <c r="D35" s="98"/>
      <c r="E35" s="98">
        <v>18</v>
      </c>
      <c r="F35" s="280"/>
      <c r="G35" s="84"/>
      <c r="H35" s="84"/>
      <c r="I35" s="84"/>
      <c r="J35" s="84"/>
      <c r="K35" s="84"/>
    </row>
    <row r="36" spans="1:11" ht="13.5" customHeight="1">
      <c r="A36" s="116" t="s">
        <v>149</v>
      </c>
      <c r="B36" s="98">
        <v>1300</v>
      </c>
      <c r="C36" s="98"/>
      <c r="D36" s="98"/>
      <c r="E36" s="98">
        <v>1545</v>
      </c>
      <c r="F36" s="280"/>
      <c r="G36" s="84"/>
      <c r="H36" s="84"/>
      <c r="I36" s="84"/>
      <c r="J36" s="84"/>
      <c r="K36" s="84"/>
    </row>
    <row r="37" spans="1:11" ht="13.5" customHeight="1">
      <c r="A37" s="116" t="s">
        <v>150</v>
      </c>
      <c r="B37" s="98">
        <v>2500</v>
      </c>
      <c r="C37" s="98"/>
      <c r="D37" s="98"/>
      <c r="E37" s="98"/>
      <c r="F37" s="280"/>
      <c r="G37" s="117"/>
      <c r="H37" s="84"/>
      <c r="I37" s="84"/>
      <c r="J37" s="84"/>
      <c r="K37" s="84"/>
    </row>
    <row r="38" spans="1:11" ht="13.5" customHeight="1">
      <c r="A38" s="115" t="s">
        <v>151</v>
      </c>
      <c r="B38" s="98">
        <v>65000</v>
      </c>
      <c r="C38" s="98"/>
      <c r="D38" s="98">
        <v>4617</v>
      </c>
      <c r="E38" s="98">
        <v>4617</v>
      </c>
      <c r="F38" s="280">
        <f>E38/D38</f>
        <v>1</v>
      </c>
      <c r="G38" s="84"/>
      <c r="H38" s="84"/>
      <c r="I38" s="84"/>
      <c r="J38" s="84"/>
      <c r="K38" s="84"/>
    </row>
    <row r="39" spans="1:11" ht="13.5" customHeight="1">
      <c r="A39" s="116" t="s">
        <v>152</v>
      </c>
      <c r="B39" s="98">
        <v>65000</v>
      </c>
      <c r="C39" s="98"/>
      <c r="D39" s="98"/>
      <c r="E39" s="98">
        <v>4617</v>
      </c>
      <c r="F39" s="280"/>
      <c r="G39" s="84"/>
      <c r="H39" s="84"/>
      <c r="I39" s="84"/>
      <c r="J39" s="84"/>
      <c r="K39" s="84"/>
    </row>
    <row r="40" spans="1:11" ht="13.5" customHeight="1">
      <c r="A40" s="115" t="s">
        <v>153</v>
      </c>
      <c r="B40" s="98">
        <v>11200</v>
      </c>
      <c r="C40" s="98">
        <v>715</v>
      </c>
      <c r="D40" s="98">
        <v>801</v>
      </c>
      <c r="E40" s="98">
        <v>801</v>
      </c>
      <c r="F40" s="280">
        <f>E40/D40</f>
        <v>1</v>
      </c>
      <c r="G40" s="84"/>
      <c r="H40" s="84"/>
      <c r="I40" s="84"/>
      <c r="J40" s="84"/>
      <c r="K40" s="84"/>
    </row>
    <row r="41" spans="1:11" ht="13.5" customHeight="1">
      <c r="A41" s="115" t="s">
        <v>154</v>
      </c>
      <c r="B41" s="98">
        <v>100000</v>
      </c>
      <c r="C41" s="98">
        <v>3983</v>
      </c>
      <c r="D41" s="98"/>
      <c r="E41" s="98"/>
      <c r="F41" s="280"/>
      <c r="G41" s="84"/>
      <c r="H41" s="84"/>
      <c r="I41" s="84"/>
      <c r="J41" s="84"/>
      <c r="K41" s="84"/>
    </row>
    <row r="42" spans="1:11" ht="13.5" customHeight="1">
      <c r="A42" s="116" t="s">
        <v>155</v>
      </c>
      <c r="B42" s="98">
        <v>100000</v>
      </c>
      <c r="C42" s="98"/>
      <c r="D42" s="98"/>
      <c r="E42" s="98"/>
      <c r="F42" s="280"/>
      <c r="G42" s="84"/>
      <c r="H42" s="84"/>
      <c r="I42" s="84"/>
      <c r="J42" s="84"/>
      <c r="K42" s="84"/>
    </row>
    <row r="43" spans="1:11" ht="13.5" customHeight="1">
      <c r="A43" s="115" t="s">
        <v>156</v>
      </c>
      <c r="B43" s="98">
        <f>SUM(B44:B46)</f>
        <v>2350</v>
      </c>
      <c r="C43" s="98"/>
      <c r="D43" s="98">
        <v>330</v>
      </c>
      <c r="E43" s="98">
        <v>206</v>
      </c>
      <c r="F43" s="280">
        <f>E43/D43</f>
        <v>0.6242424242424243</v>
      </c>
      <c r="G43" s="118"/>
      <c r="H43" s="118"/>
      <c r="I43" s="118"/>
      <c r="J43" s="118"/>
      <c r="K43" s="84"/>
    </row>
    <row r="44" spans="1:11" ht="13.5" customHeight="1">
      <c r="A44" s="119" t="s">
        <v>157</v>
      </c>
      <c r="B44" s="98">
        <v>2000</v>
      </c>
      <c r="C44" s="98"/>
      <c r="D44" s="98"/>
      <c r="E44" s="98"/>
      <c r="F44" s="280"/>
      <c r="G44" s="84"/>
      <c r="H44" s="84"/>
      <c r="I44" s="84"/>
      <c r="J44" s="84"/>
      <c r="K44" s="84"/>
    </row>
    <row r="45" spans="1:11" ht="13.5" customHeight="1">
      <c r="A45" s="119" t="s">
        <v>158</v>
      </c>
      <c r="B45" s="98">
        <v>200</v>
      </c>
      <c r="C45" s="98"/>
      <c r="D45" s="98"/>
      <c r="E45" s="98"/>
      <c r="F45" s="82"/>
      <c r="G45" s="84"/>
      <c r="H45" s="84"/>
      <c r="I45" s="84"/>
      <c r="J45" s="84"/>
      <c r="K45" s="84"/>
    </row>
    <row r="46" spans="1:11" ht="13.5" customHeight="1">
      <c r="A46" s="119" t="s">
        <v>159</v>
      </c>
      <c r="B46" s="98">
        <v>150</v>
      </c>
      <c r="C46" s="98"/>
      <c r="D46" s="98"/>
      <c r="E46" s="98"/>
      <c r="F46" s="82"/>
      <c r="G46" s="84"/>
      <c r="H46" s="84"/>
      <c r="I46" s="84"/>
      <c r="J46" s="84"/>
      <c r="K46" s="84"/>
    </row>
    <row r="47" spans="1:11" ht="13.5" customHeight="1">
      <c r="A47" s="119" t="s">
        <v>160</v>
      </c>
      <c r="B47" s="98"/>
      <c r="C47" s="98"/>
      <c r="D47" s="98">
        <v>19</v>
      </c>
      <c r="E47" s="98">
        <v>20</v>
      </c>
      <c r="F47" s="280">
        <f aca="true" t="shared" si="0" ref="F47:F59">E47/D47</f>
        <v>1.0526315789473684</v>
      </c>
      <c r="G47" s="84"/>
      <c r="H47" s="84"/>
      <c r="I47" s="84"/>
      <c r="J47" s="84"/>
      <c r="K47" s="84"/>
    </row>
    <row r="48" spans="1:11" ht="15.75" customHeight="1">
      <c r="A48" s="85" t="s">
        <v>161</v>
      </c>
      <c r="B48" s="113">
        <f>SUM(B49:B58)</f>
        <v>87792</v>
      </c>
      <c r="C48" s="113">
        <v>0</v>
      </c>
      <c r="D48" s="113">
        <v>3479</v>
      </c>
      <c r="E48" s="113">
        <v>3479</v>
      </c>
      <c r="F48" s="82">
        <f t="shared" si="0"/>
        <v>1</v>
      </c>
      <c r="G48" s="114"/>
      <c r="H48" s="114"/>
      <c r="I48" s="114"/>
      <c r="J48" s="114"/>
      <c r="K48" s="114"/>
    </row>
    <row r="49" spans="1:11" ht="14.25" customHeight="1" hidden="1">
      <c r="A49" s="120" t="s">
        <v>162</v>
      </c>
      <c r="B49" s="98">
        <v>760</v>
      </c>
      <c r="C49" s="98"/>
      <c r="D49" s="98"/>
      <c r="E49" s="98"/>
      <c r="F49" s="82" t="e">
        <f t="shared" si="0"/>
        <v>#DIV/0!</v>
      </c>
      <c r="G49" s="84"/>
      <c r="H49" s="84"/>
      <c r="I49" s="84"/>
      <c r="J49" s="84"/>
      <c r="K49" s="84"/>
    </row>
    <row r="50" spans="1:11" ht="7.5" customHeight="1" hidden="1">
      <c r="A50" s="120" t="s">
        <v>163</v>
      </c>
      <c r="B50" s="98">
        <v>61999</v>
      </c>
      <c r="C50" s="98"/>
      <c r="D50" s="98"/>
      <c r="E50" s="98"/>
      <c r="F50" s="82" t="e">
        <f t="shared" si="0"/>
        <v>#DIV/0!</v>
      </c>
      <c r="G50" s="84"/>
      <c r="H50" s="84"/>
      <c r="I50" s="84"/>
      <c r="J50" s="84"/>
      <c r="K50" s="84"/>
    </row>
    <row r="51" spans="1:12" s="51" customFormat="1" ht="7.5" customHeight="1" hidden="1">
      <c r="A51" s="120" t="s">
        <v>164</v>
      </c>
      <c r="B51" s="98"/>
      <c r="C51" s="98"/>
      <c r="D51" s="98"/>
      <c r="E51" s="98"/>
      <c r="F51" s="82" t="e">
        <f t="shared" si="0"/>
        <v>#DIV/0!</v>
      </c>
      <c r="G51" s="121"/>
      <c r="H51" s="121"/>
      <c r="I51" s="121"/>
      <c r="J51" s="121"/>
      <c r="K51" s="121"/>
      <c r="L51"/>
    </row>
    <row r="52" spans="1:11" ht="7.5" customHeight="1" hidden="1">
      <c r="A52" s="120" t="s">
        <v>165</v>
      </c>
      <c r="B52" s="98"/>
      <c r="C52" s="98"/>
      <c r="D52" s="98"/>
      <c r="E52" s="98"/>
      <c r="F52" s="82" t="e">
        <f t="shared" si="0"/>
        <v>#DIV/0!</v>
      </c>
      <c r="G52" s="84"/>
      <c r="H52" s="84"/>
      <c r="I52" s="84"/>
      <c r="J52" s="84"/>
      <c r="K52" s="84"/>
    </row>
    <row r="53" spans="1:11" ht="7.5" customHeight="1" hidden="1">
      <c r="A53" s="120" t="s">
        <v>166</v>
      </c>
      <c r="B53" s="98">
        <v>18754</v>
      </c>
      <c r="C53" s="98"/>
      <c r="D53" s="98"/>
      <c r="E53" s="98"/>
      <c r="F53" s="82" t="e">
        <f t="shared" si="0"/>
        <v>#DIV/0!</v>
      </c>
      <c r="G53" s="84"/>
      <c r="H53" s="84"/>
      <c r="I53" s="84"/>
      <c r="J53" s="84"/>
      <c r="K53" s="84"/>
    </row>
    <row r="54" spans="1:11" ht="15.75" customHeight="1" hidden="1">
      <c r="A54" s="120" t="s">
        <v>167</v>
      </c>
      <c r="B54" s="98">
        <v>5739</v>
      </c>
      <c r="C54" s="98"/>
      <c r="D54" s="98"/>
      <c r="E54" s="98"/>
      <c r="F54" s="82" t="e">
        <f t="shared" si="0"/>
        <v>#DIV/0!</v>
      </c>
      <c r="G54" s="84"/>
      <c r="H54" s="84"/>
      <c r="I54" s="84"/>
      <c r="J54" s="84"/>
      <c r="K54" s="84"/>
    </row>
    <row r="55" spans="1:11" ht="7.5" customHeight="1" hidden="1">
      <c r="A55" s="120" t="s">
        <v>168</v>
      </c>
      <c r="B55" s="98"/>
      <c r="C55" s="98"/>
      <c r="D55" s="98"/>
      <c r="E55" s="98"/>
      <c r="F55" s="82" t="e">
        <f t="shared" si="0"/>
        <v>#DIV/0!</v>
      </c>
      <c r="G55" s="84"/>
      <c r="H55" s="84"/>
      <c r="I55" s="84"/>
      <c r="J55" s="84"/>
      <c r="K55" s="84"/>
    </row>
    <row r="56" spans="1:11" ht="7.5" customHeight="1" hidden="1">
      <c r="A56" s="120" t="s">
        <v>169</v>
      </c>
      <c r="B56" s="98"/>
      <c r="C56" s="98"/>
      <c r="D56" s="98"/>
      <c r="E56" s="98"/>
      <c r="F56" s="82" t="e">
        <f t="shared" si="0"/>
        <v>#DIV/0!</v>
      </c>
      <c r="G56" s="84"/>
      <c r="H56" s="84"/>
      <c r="I56" s="84"/>
      <c r="J56" s="84"/>
      <c r="K56" s="84"/>
    </row>
    <row r="57" spans="1:11" ht="7.5" customHeight="1" hidden="1">
      <c r="A57" s="120" t="s">
        <v>170</v>
      </c>
      <c r="B57" s="98"/>
      <c r="C57" s="98"/>
      <c r="D57" s="98"/>
      <c r="E57" s="98"/>
      <c r="F57" s="82" t="e">
        <f t="shared" si="0"/>
        <v>#DIV/0!</v>
      </c>
      <c r="G57" s="84"/>
      <c r="H57" s="84"/>
      <c r="I57" s="84"/>
      <c r="J57" s="84"/>
      <c r="K57" s="84"/>
    </row>
    <row r="58" spans="1:11" ht="7.5" customHeight="1" hidden="1">
      <c r="A58" s="120" t="s">
        <v>171</v>
      </c>
      <c r="B58" s="98">
        <v>540</v>
      </c>
      <c r="C58" s="98"/>
      <c r="D58" s="98"/>
      <c r="E58" s="98"/>
      <c r="F58" s="82" t="e">
        <f t="shared" si="0"/>
        <v>#DIV/0!</v>
      </c>
      <c r="G58" s="84"/>
      <c r="H58" s="84"/>
      <c r="I58" s="84"/>
      <c r="J58" s="84"/>
      <c r="K58" s="84"/>
    </row>
    <row r="59" spans="1:11" ht="13.5" customHeight="1">
      <c r="A59" s="85" t="s">
        <v>172</v>
      </c>
      <c r="B59" s="113">
        <f>SUM(B60:B62)</f>
        <v>737</v>
      </c>
      <c r="C59" s="113">
        <v>35018</v>
      </c>
      <c r="D59" s="113">
        <v>41227</v>
      </c>
      <c r="E59" s="113">
        <v>10</v>
      </c>
      <c r="F59" s="82">
        <f t="shared" si="0"/>
        <v>0.00024255948771436194</v>
      </c>
      <c r="G59" s="84"/>
      <c r="H59" s="84"/>
      <c r="I59" s="84"/>
      <c r="J59" s="84"/>
      <c r="K59" s="84"/>
    </row>
    <row r="60" spans="1:11" ht="13.5" customHeight="1">
      <c r="A60" s="120" t="s">
        <v>173</v>
      </c>
      <c r="B60" s="98"/>
      <c r="C60" s="98"/>
      <c r="D60" s="98"/>
      <c r="E60" s="98"/>
      <c r="F60" s="82"/>
      <c r="G60" s="84"/>
      <c r="H60" s="84"/>
      <c r="I60" s="84"/>
      <c r="J60" s="84"/>
      <c r="K60" s="84"/>
    </row>
    <row r="61" spans="1:11" ht="13.5" customHeight="1">
      <c r="A61" s="120" t="s">
        <v>174</v>
      </c>
      <c r="B61" s="98"/>
      <c r="C61" s="98"/>
      <c r="D61" s="98"/>
      <c r="E61" s="98"/>
      <c r="F61" s="82"/>
      <c r="G61" s="84"/>
      <c r="H61" s="84"/>
      <c r="I61" s="84"/>
      <c r="J61" s="84"/>
      <c r="K61" s="84"/>
    </row>
    <row r="62" spans="1:11" ht="13.5" customHeight="1">
      <c r="A62" s="120" t="s">
        <v>175</v>
      </c>
      <c r="B62" s="98">
        <v>737</v>
      </c>
      <c r="C62" s="98">
        <v>35018</v>
      </c>
      <c r="D62" s="98">
        <v>41227</v>
      </c>
      <c r="E62" s="98">
        <v>10</v>
      </c>
      <c r="F62" s="82"/>
      <c r="G62" s="84"/>
      <c r="H62" s="84"/>
      <c r="I62" s="84"/>
      <c r="J62" s="84"/>
      <c r="K62" s="84"/>
    </row>
    <row r="63" spans="1:11" ht="13.5" customHeight="1">
      <c r="A63" s="109"/>
      <c r="B63" s="98"/>
      <c r="C63" s="98"/>
      <c r="D63" s="98"/>
      <c r="E63" s="98"/>
      <c r="F63" s="82"/>
      <c r="G63" s="84"/>
      <c r="H63" s="84"/>
      <c r="I63" s="84"/>
      <c r="J63" s="84"/>
      <c r="K63" s="84"/>
    </row>
    <row r="64" spans="1:11" ht="18.75" customHeight="1">
      <c r="A64" s="122" t="s">
        <v>176</v>
      </c>
      <c r="B64" s="81">
        <f>B65+B68</f>
        <v>317118</v>
      </c>
      <c r="C64" s="81"/>
      <c r="D64" s="81"/>
      <c r="E64" s="81"/>
      <c r="F64" s="82"/>
      <c r="G64" s="84"/>
      <c r="H64" s="84"/>
      <c r="I64" s="84"/>
      <c r="J64" s="84"/>
      <c r="K64" s="84"/>
    </row>
    <row r="65" spans="1:11" ht="18.75" customHeight="1">
      <c r="A65" s="123" t="s">
        <v>177</v>
      </c>
      <c r="B65" s="81">
        <f>SUM(B66:B66)</f>
        <v>317118</v>
      </c>
      <c r="C65" s="81">
        <v>12047</v>
      </c>
      <c r="D65" s="81">
        <v>8829</v>
      </c>
      <c r="E65" s="81">
        <v>8829</v>
      </c>
      <c r="F65" s="82">
        <f>E65/D65</f>
        <v>1</v>
      </c>
      <c r="G65" s="84"/>
      <c r="H65" s="84"/>
      <c r="I65" s="84"/>
      <c r="J65" s="84"/>
      <c r="K65" s="84"/>
    </row>
    <row r="66" spans="1:11" ht="13.5" customHeight="1">
      <c r="A66" s="115" t="s">
        <v>178</v>
      </c>
      <c r="B66" s="124">
        <v>317118</v>
      </c>
      <c r="C66" s="124">
        <v>12047</v>
      </c>
      <c r="D66" s="124">
        <v>8829</v>
      </c>
      <c r="E66" s="124">
        <v>8829</v>
      </c>
      <c r="F66" s="280">
        <f>E66/D66</f>
        <v>1</v>
      </c>
      <c r="G66" s="84"/>
      <c r="H66" s="84"/>
      <c r="I66" s="84"/>
      <c r="J66" s="84"/>
      <c r="K66" s="84"/>
    </row>
    <row r="67" spans="1:11" ht="13.5" customHeight="1">
      <c r="A67" s="120" t="s">
        <v>179</v>
      </c>
      <c r="B67" s="124"/>
      <c r="C67" s="124"/>
      <c r="D67" s="124"/>
      <c r="E67" s="124"/>
      <c r="F67" s="82"/>
      <c r="G67" s="84"/>
      <c r="H67" s="84"/>
      <c r="I67" s="84"/>
      <c r="J67" s="84"/>
      <c r="K67" s="84"/>
    </row>
    <row r="68" spans="1:11" ht="18.75" customHeight="1">
      <c r="A68" s="123" t="s">
        <v>180</v>
      </c>
      <c r="B68" s="81">
        <v>0</v>
      </c>
      <c r="C68" s="81"/>
      <c r="D68" s="81"/>
      <c r="E68" s="81"/>
      <c r="F68" s="82"/>
      <c r="G68" s="84"/>
      <c r="H68" s="84"/>
      <c r="I68" s="84"/>
      <c r="J68" s="84"/>
      <c r="K68" s="84"/>
    </row>
    <row r="69" spans="1:11" ht="18.75" customHeight="1">
      <c r="A69" s="123" t="s">
        <v>359</v>
      </c>
      <c r="B69" s="81"/>
      <c r="C69" s="81"/>
      <c r="D69" s="81">
        <v>3180</v>
      </c>
      <c r="E69" s="81">
        <v>3180</v>
      </c>
      <c r="F69" s="82"/>
      <c r="G69" s="84"/>
      <c r="H69" s="84"/>
      <c r="I69" s="84"/>
      <c r="J69" s="84"/>
      <c r="K69" s="84"/>
    </row>
    <row r="70" spans="1:11" ht="13.5" customHeight="1">
      <c r="A70" s="125" t="s">
        <v>181</v>
      </c>
      <c r="B70" s="81" t="e">
        <f>B8+B64</f>
        <v>#REF!</v>
      </c>
      <c r="C70" s="81">
        <f>C9+C33+C59</f>
        <v>85065</v>
      </c>
      <c r="D70" s="81">
        <f>D9+D33+D59+D48</f>
        <v>141260</v>
      </c>
      <c r="E70" s="81">
        <f>E9+E33+E59+E48</f>
        <v>108791</v>
      </c>
      <c r="F70" s="82">
        <f>E70/D70</f>
        <v>0.7701472462126575</v>
      </c>
      <c r="G70" s="84"/>
      <c r="H70" s="84"/>
      <c r="I70" s="84"/>
      <c r="J70" s="84"/>
      <c r="K70" s="84"/>
    </row>
    <row r="71" spans="1:11" ht="16.5" customHeight="1">
      <c r="A71" s="80" t="s">
        <v>182</v>
      </c>
      <c r="B71" s="81">
        <f>B72+B82+B83+B88+B89</f>
        <v>766639</v>
      </c>
      <c r="C71" s="81"/>
      <c r="D71" s="81"/>
      <c r="E71" s="81"/>
      <c r="F71" s="82"/>
      <c r="G71" s="84"/>
      <c r="H71" s="84"/>
      <c r="I71" s="84"/>
      <c r="J71" s="84"/>
      <c r="K71" s="84"/>
    </row>
    <row r="72" spans="1:11" ht="16.5" customHeight="1">
      <c r="A72" s="112" t="s">
        <v>183</v>
      </c>
      <c r="B72" s="98">
        <v>301856</v>
      </c>
      <c r="C72" s="113">
        <f>SUM(C73:C81)</f>
        <v>39000</v>
      </c>
      <c r="D72" s="113">
        <f>SUM(D73:D81)</f>
        <v>51362</v>
      </c>
      <c r="E72" s="113">
        <f>SUM(E73:E81)</f>
        <v>42472</v>
      </c>
      <c r="F72" s="82">
        <f>E72/D72</f>
        <v>0.8269148397648066</v>
      </c>
      <c r="G72" s="84">
        <v>19366</v>
      </c>
      <c r="H72" s="84"/>
      <c r="I72" s="84"/>
      <c r="J72" s="84"/>
      <c r="K72" s="84"/>
    </row>
    <row r="73" spans="1:11" ht="16.5" customHeight="1">
      <c r="A73" s="126" t="s">
        <v>184</v>
      </c>
      <c r="B73" s="98"/>
      <c r="C73" s="98">
        <v>33758</v>
      </c>
      <c r="D73" s="98">
        <v>41369</v>
      </c>
      <c r="E73" s="98">
        <v>36496</v>
      </c>
      <c r="F73" s="280">
        <f>E73/D73</f>
        <v>0.8822064831153762</v>
      </c>
      <c r="G73" s="84"/>
      <c r="H73" s="84"/>
      <c r="I73" s="84"/>
      <c r="J73" s="84"/>
      <c r="K73" s="84"/>
    </row>
    <row r="74" spans="1:11" ht="16.5" customHeight="1">
      <c r="A74" s="126" t="s">
        <v>185</v>
      </c>
      <c r="B74" s="98"/>
      <c r="C74" s="98"/>
      <c r="D74" s="98">
        <v>700</v>
      </c>
      <c r="E74" s="98">
        <v>630</v>
      </c>
      <c r="F74" s="280">
        <f>E74/D74</f>
        <v>0.9</v>
      </c>
      <c r="G74" s="84"/>
      <c r="H74" s="84"/>
      <c r="I74" s="84"/>
      <c r="J74" s="84"/>
      <c r="K74" s="84"/>
    </row>
    <row r="75" spans="1:11" ht="16.5" customHeight="1">
      <c r="A75" s="126" t="s">
        <v>186</v>
      </c>
      <c r="B75" s="98"/>
      <c r="C75" s="98">
        <v>573</v>
      </c>
      <c r="D75" s="98">
        <v>598</v>
      </c>
      <c r="E75" s="98">
        <v>100</v>
      </c>
      <c r="F75" s="280">
        <f aca="true" t="shared" si="1" ref="F75:F102">E75/D75</f>
        <v>0.16722408026755853</v>
      </c>
      <c r="G75" s="84"/>
      <c r="H75" s="84"/>
      <c r="I75" s="84"/>
      <c r="J75" s="84"/>
      <c r="K75" s="84"/>
    </row>
    <row r="76" spans="1:11" ht="16.5" customHeight="1">
      <c r="A76" s="126" t="s">
        <v>187</v>
      </c>
      <c r="B76" s="98"/>
      <c r="C76" s="98">
        <v>539</v>
      </c>
      <c r="D76" s="98">
        <v>586</v>
      </c>
      <c r="E76" s="98">
        <v>0</v>
      </c>
      <c r="F76" s="280">
        <f t="shared" si="1"/>
        <v>0</v>
      </c>
      <c r="G76" s="84"/>
      <c r="H76" s="84"/>
      <c r="I76" s="84"/>
      <c r="J76" s="84"/>
      <c r="K76" s="84"/>
    </row>
    <row r="77" spans="1:11" ht="16.5" customHeight="1">
      <c r="A77" s="126" t="s">
        <v>188</v>
      </c>
      <c r="B77" s="98"/>
      <c r="C77" s="98"/>
      <c r="D77" s="98"/>
      <c r="E77" s="98"/>
      <c r="F77" s="280"/>
      <c r="G77" s="84"/>
      <c r="H77" s="84"/>
      <c r="I77" s="84"/>
      <c r="J77" s="84"/>
      <c r="K77" s="84"/>
    </row>
    <row r="78" spans="1:11" ht="16.5" customHeight="1">
      <c r="A78" s="126" t="s">
        <v>189</v>
      </c>
      <c r="B78" s="98"/>
      <c r="C78" s="98"/>
      <c r="D78" s="98">
        <v>150</v>
      </c>
      <c r="E78" s="98">
        <v>118</v>
      </c>
      <c r="F78" s="280">
        <f t="shared" si="1"/>
        <v>0.7866666666666666</v>
      </c>
      <c r="G78" s="84"/>
      <c r="H78" s="84"/>
      <c r="I78" s="84"/>
      <c r="J78" s="84"/>
      <c r="K78" s="84"/>
    </row>
    <row r="79" spans="1:11" ht="16.5" customHeight="1">
      <c r="A79" s="126" t="s">
        <v>190</v>
      </c>
      <c r="B79" s="98"/>
      <c r="C79" s="98">
        <v>3590</v>
      </c>
      <c r="D79" s="98">
        <v>6784</v>
      </c>
      <c r="E79" s="98">
        <v>4178</v>
      </c>
      <c r="F79" s="280">
        <f t="shared" si="1"/>
        <v>0.6158608490566038</v>
      </c>
      <c r="G79" s="84"/>
      <c r="H79" s="84"/>
      <c r="I79" s="84"/>
      <c r="J79" s="84"/>
      <c r="K79" s="84"/>
    </row>
    <row r="80" spans="1:11" ht="16.5" customHeight="1">
      <c r="A80" s="126" t="s">
        <v>191</v>
      </c>
      <c r="B80" s="98"/>
      <c r="C80" s="98">
        <v>540</v>
      </c>
      <c r="D80" s="98">
        <v>815</v>
      </c>
      <c r="E80" s="98">
        <v>629</v>
      </c>
      <c r="F80" s="280">
        <f t="shared" si="1"/>
        <v>0.7717791411042945</v>
      </c>
      <c r="G80" s="84"/>
      <c r="H80" s="84"/>
      <c r="I80" s="84"/>
      <c r="J80" s="84"/>
      <c r="K80" s="84"/>
    </row>
    <row r="81" spans="1:11" ht="16.5" customHeight="1">
      <c r="A81" s="126" t="s">
        <v>393</v>
      </c>
      <c r="B81" s="98"/>
      <c r="C81" s="98"/>
      <c r="D81" s="98">
        <v>360</v>
      </c>
      <c r="E81" s="98">
        <v>321</v>
      </c>
      <c r="F81" s="280">
        <f t="shared" si="1"/>
        <v>0.8916666666666667</v>
      </c>
      <c r="G81" s="84"/>
      <c r="H81" s="84"/>
      <c r="I81" s="84"/>
      <c r="J81" s="84"/>
      <c r="K81" s="84"/>
    </row>
    <row r="82" spans="1:11" ht="13.5" customHeight="1">
      <c r="A82" s="112" t="s">
        <v>192</v>
      </c>
      <c r="B82" s="98">
        <v>80868</v>
      </c>
      <c r="C82" s="113">
        <v>7600</v>
      </c>
      <c r="D82" s="113">
        <v>7039</v>
      </c>
      <c r="E82" s="113">
        <v>5131</v>
      </c>
      <c r="F82" s="82">
        <f t="shared" si="1"/>
        <v>0.7289387697116068</v>
      </c>
      <c r="G82" s="84">
        <v>2614</v>
      </c>
      <c r="H82" s="84"/>
      <c r="I82" s="84"/>
      <c r="J82" s="84"/>
      <c r="K82" s="84"/>
    </row>
    <row r="83" spans="1:11" ht="14.25" customHeight="1">
      <c r="A83" s="112" t="s">
        <v>193</v>
      </c>
      <c r="B83" s="98">
        <v>339134</v>
      </c>
      <c r="C83" s="113">
        <f>SUM(C84:C87)</f>
        <v>17423</v>
      </c>
      <c r="D83" s="113">
        <f>SUM(D84:D87)</f>
        <v>25126</v>
      </c>
      <c r="E83" s="113">
        <f>SUM(E84:E87)</f>
        <v>20774</v>
      </c>
      <c r="F83" s="82">
        <f t="shared" si="1"/>
        <v>0.8267929634641408</v>
      </c>
      <c r="G83" s="84">
        <v>4409</v>
      </c>
      <c r="H83" s="84"/>
      <c r="I83" s="84"/>
      <c r="J83" s="84"/>
      <c r="K83" s="84"/>
    </row>
    <row r="84" spans="1:11" ht="14.25" customHeight="1">
      <c r="A84" s="126" t="s">
        <v>194</v>
      </c>
      <c r="B84" s="98"/>
      <c r="C84" s="98">
        <v>1270</v>
      </c>
      <c r="D84" s="98">
        <v>6114</v>
      </c>
      <c r="E84" s="98">
        <v>4875</v>
      </c>
      <c r="F84" s="280">
        <f t="shared" si="1"/>
        <v>0.7973503434739941</v>
      </c>
      <c r="G84" s="84"/>
      <c r="H84" s="84"/>
      <c r="I84" s="84"/>
      <c r="J84" s="84"/>
      <c r="K84" s="84"/>
    </row>
    <row r="85" spans="1:11" ht="14.25" customHeight="1">
      <c r="A85" s="126" t="s">
        <v>195</v>
      </c>
      <c r="B85" s="98"/>
      <c r="C85" s="98">
        <v>300</v>
      </c>
      <c r="D85" s="98">
        <v>250</v>
      </c>
      <c r="E85" s="98">
        <v>179</v>
      </c>
      <c r="F85" s="280">
        <f t="shared" si="1"/>
        <v>0.716</v>
      </c>
      <c r="G85" s="84"/>
      <c r="H85" s="84"/>
      <c r="I85" s="84"/>
      <c r="J85" s="84"/>
      <c r="K85" s="84"/>
    </row>
    <row r="86" spans="1:11" ht="14.25" customHeight="1">
      <c r="A86" s="126" t="s">
        <v>196</v>
      </c>
      <c r="B86" s="98"/>
      <c r="C86" s="98">
        <v>4902</v>
      </c>
      <c r="D86" s="98">
        <v>12028</v>
      </c>
      <c r="E86" s="98">
        <v>9430</v>
      </c>
      <c r="F86" s="280">
        <f t="shared" si="1"/>
        <v>0.7840039906883938</v>
      </c>
      <c r="G86" s="84"/>
      <c r="H86" s="84"/>
      <c r="I86" s="84"/>
      <c r="J86" s="84"/>
      <c r="K86" s="84"/>
    </row>
    <row r="87" spans="1:11" ht="14.25" customHeight="1">
      <c r="A87" s="126" t="s">
        <v>197</v>
      </c>
      <c r="B87" s="98"/>
      <c r="C87" s="98">
        <v>10951</v>
      </c>
      <c r="D87" s="98">
        <v>6734</v>
      </c>
      <c r="E87" s="98">
        <v>6290</v>
      </c>
      <c r="F87" s="280">
        <f t="shared" si="1"/>
        <v>0.9340659340659341</v>
      </c>
      <c r="G87" s="84"/>
      <c r="H87" s="84"/>
      <c r="I87" s="84"/>
      <c r="J87" s="84"/>
      <c r="K87" s="84"/>
    </row>
    <row r="88" spans="1:11" ht="15" customHeight="1">
      <c r="A88" s="112" t="s">
        <v>198</v>
      </c>
      <c r="B88" s="98">
        <v>10683</v>
      </c>
      <c r="C88" s="113">
        <v>6844</v>
      </c>
      <c r="D88" s="113">
        <v>7610</v>
      </c>
      <c r="E88" s="113">
        <v>7609</v>
      </c>
      <c r="F88" s="82">
        <f t="shared" si="1"/>
        <v>0.9998685939553219</v>
      </c>
      <c r="G88" s="84"/>
      <c r="H88" s="84"/>
      <c r="I88" s="84"/>
      <c r="J88" s="84"/>
      <c r="K88" s="84"/>
    </row>
    <row r="89" spans="1:11" ht="14.25" customHeight="1">
      <c r="A89" s="112" t="s">
        <v>199</v>
      </c>
      <c r="B89" s="98">
        <f>SUM(B90:B93)</f>
        <v>34098</v>
      </c>
      <c r="C89" s="113">
        <f>SUM(C90:C95)</f>
        <v>18649</v>
      </c>
      <c r="D89" s="300">
        <f>SUM(D90:D95)</f>
        <v>24786</v>
      </c>
      <c r="E89" s="113">
        <f>SUM(E90:E95)</f>
        <v>15401</v>
      </c>
      <c r="F89" s="82">
        <f t="shared" si="1"/>
        <v>0.621358831598483</v>
      </c>
      <c r="G89" s="84" t="s">
        <v>200</v>
      </c>
      <c r="H89" s="84"/>
      <c r="I89" s="84"/>
      <c r="J89" s="84"/>
      <c r="K89" s="84"/>
    </row>
    <row r="90" spans="1:11" ht="13.5" customHeight="1">
      <c r="A90" s="127" t="s">
        <v>201</v>
      </c>
      <c r="B90" s="98">
        <v>14643</v>
      </c>
      <c r="C90" s="98">
        <v>13604</v>
      </c>
      <c r="D90" s="219">
        <v>13604</v>
      </c>
      <c r="E90" s="98">
        <v>4669</v>
      </c>
      <c r="F90" s="82">
        <f t="shared" si="1"/>
        <v>0.34320788003528374</v>
      </c>
      <c r="G90" s="84"/>
      <c r="H90" s="84"/>
      <c r="I90" s="84"/>
      <c r="J90" s="84"/>
      <c r="K90" s="84"/>
    </row>
    <row r="91" spans="1:11" ht="13.5" customHeight="1">
      <c r="A91" s="120" t="s">
        <v>202</v>
      </c>
      <c r="B91" s="98">
        <v>4455</v>
      </c>
      <c r="C91" s="98">
        <v>0</v>
      </c>
      <c r="D91" s="219">
        <v>6215</v>
      </c>
      <c r="E91" s="98">
        <v>6214</v>
      </c>
      <c r="F91" s="82">
        <f t="shared" si="1"/>
        <v>0.9998390989541432</v>
      </c>
      <c r="G91" s="84"/>
      <c r="H91" s="84"/>
      <c r="I91" s="84"/>
      <c r="J91" s="84"/>
      <c r="K91" s="84"/>
    </row>
    <row r="92" spans="1:11" ht="13.5" customHeight="1">
      <c r="A92" s="120" t="s">
        <v>203</v>
      </c>
      <c r="B92" s="98">
        <v>15000</v>
      </c>
      <c r="C92" s="98">
        <v>0</v>
      </c>
      <c r="D92" s="219"/>
      <c r="E92" s="98"/>
      <c r="F92" s="82"/>
      <c r="G92" s="84"/>
      <c r="H92" s="84"/>
      <c r="I92" s="84"/>
      <c r="J92" s="84"/>
      <c r="K92" s="84"/>
    </row>
    <row r="93" spans="1:11" ht="13.5" customHeight="1">
      <c r="A93" s="120" t="s">
        <v>204</v>
      </c>
      <c r="B93" s="98"/>
      <c r="C93" s="98">
        <v>5045</v>
      </c>
      <c r="D93" s="219"/>
      <c r="E93" s="98"/>
      <c r="F93" s="82"/>
      <c r="G93" s="84">
        <v>17096</v>
      </c>
      <c r="H93" s="84"/>
      <c r="I93" s="84"/>
      <c r="J93" s="84"/>
      <c r="K93" s="84"/>
    </row>
    <row r="94" spans="1:11" ht="13.5" customHeight="1">
      <c r="A94" s="120" t="s">
        <v>205</v>
      </c>
      <c r="B94" s="98"/>
      <c r="C94" s="98"/>
      <c r="D94" s="219"/>
      <c r="E94" s="98"/>
      <c r="F94" s="82"/>
      <c r="G94" s="84">
        <v>7378</v>
      </c>
      <c r="H94" s="84"/>
      <c r="I94" s="84"/>
      <c r="J94" s="84"/>
      <c r="K94" s="84"/>
    </row>
    <row r="95" spans="1:11" ht="13.5" customHeight="1">
      <c r="A95" s="120" t="s">
        <v>435</v>
      </c>
      <c r="B95" s="98"/>
      <c r="C95" s="98"/>
      <c r="D95" s="219">
        <v>4967</v>
      </c>
      <c r="E95" s="98">
        <v>4518</v>
      </c>
      <c r="F95" s="82">
        <f t="shared" si="1"/>
        <v>0.909603382323334</v>
      </c>
      <c r="G95" s="84"/>
      <c r="H95" s="84"/>
      <c r="I95" s="84"/>
      <c r="J95" s="84"/>
      <c r="K95" s="84"/>
    </row>
    <row r="96" spans="1:11" ht="16.5" customHeight="1">
      <c r="A96" s="122" t="s">
        <v>206</v>
      </c>
      <c r="B96" s="128">
        <f>SUM(B97:B99)</f>
        <v>0</v>
      </c>
      <c r="C96" s="128"/>
      <c r="D96" s="251"/>
      <c r="E96" s="251"/>
      <c r="F96" s="82"/>
      <c r="G96" s="84"/>
      <c r="H96" s="84"/>
      <c r="I96" s="84"/>
      <c r="J96" s="84"/>
      <c r="K96" s="84"/>
    </row>
    <row r="97" spans="1:11" ht="16.5" customHeight="1">
      <c r="A97" s="123" t="s">
        <v>207</v>
      </c>
      <c r="B97" s="128">
        <v>0</v>
      </c>
      <c r="C97" s="128"/>
      <c r="D97" s="128">
        <v>0</v>
      </c>
      <c r="E97" s="128">
        <v>0</v>
      </c>
      <c r="F97" s="82"/>
      <c r="G97" s="84"/>
      <c r="H97" s="84"/>
      <c r="I97" s="84"/>
      <c r="J97" s="84"/>
      <c r="K97" s="84"/>
    </row>
    <row r="98" spans="1:11" ht="14.25" customHeight="1">
      <c r="A98" s="129" t="s">
        <v>208</v>
      </c>
      <c r="B98" s="128"/>
      <c r="C98" s="128"/>
      <c r="D98" s="128"/>
      <c r="E98" s="128"/>
      <c r="F98" s="82"/>
      <c r="G98" s="84"/>
      <c r="H98" s="84"/>
      <c r="I98" s="84"/>
      <c r="J98" s="84"/>
      <c r="K98" s="84"/>
    </row>
    <row r="99" spans="1:11" ht="16.5" customHeight="1">
      <c r="A99" s="123" t="s">
        <v>209</v>
      </c>
      <c r="B99" s="128">
        <v>0</v>
      </c>
      <c r="C99" s="128"/>
      <c r="D99" s="128">
        <v>0</v>
      </c>
      <c r="E99" s="128">
        <v>0</v>
      </c>
      <c r="F99" s="82"/>
      <c r="G99" s="84"/>
      <c r="H99" s="84"/>
      <c r="I99" s="84"/>
      <c r="J99" s="84"/>
      <c r="K99" s="84"/>
    </row>
    <row r="100" spans="1:11" ht="16.5" customHeight="1">
      <c r="A100" s="249" t="s">
        <v>434</v>
      </c>
      <c r="B100" s="250"/>
      <c r="C100" s="251">
        <v>3000</v>
      </c>
      <c r="D100" s="251">
        <v>15381</v>
      </c>
      <c r="E100" s="251">
        <v>15116</v>
      </c>
      <c r="F100" s="82">
        <f>E100/D100</f>
        <v>0.9827709511735258</v>
      </c>
      <c r="G100" s="84"/>
      <c r="H100" s="84"/>
      <c r="I100" s="84"/>
      <c r="J100" s="84"/>
      <c r="K100" s="84"/>
    </row>
    <row r="101" spans="1:6" s="255" customFormat="1" ht="20.25" customHeight="1">
      <c r="A101" s="252" t="s">
        <v>345</v>
      </c>
      <c r="B101" s="253"/>
      <c r="C101" s="254"/>
      <c r="D101" s="251">
        <v>3030</v>
      </c>
      <c r="E101" s="251">
        <v>3030</v>
      </c>
      <c r="F101" s="82">
        <f>E101/D101</f>
        <v>1</v>
      </c>
    </row>
    <row r="102" spans="1:11" ht="18.75" customHeight="1">
      <c r="A102" s="125" t="s">
        <v>210</v>
      </c>
      <c r="B102" s="81">
        <f>B71+B96</f>
        <v>766639</v>
      </c>
      <c r="C102" s="81">
        <f>C72+C82+C83+C88+C89</f>
        <v>89516</v>
      </c>
      <c r="D102" s="81">
        <f>D72+D82+D83+D88+D89</f>
        <v>115923</v>
      </c>
      <c r="E102" s="81">
        <f>E72+E82+E83+E88+E89</f>
        <v>91387</v>
      </c>
      <c r="F102" s="82">
        <f t="shared" si="1"/>
        <v>0.7883422616736971</v>
      </c>
      <c r="G102" s="84" t="s">
        <v>211</v>
      </c>
      <c r="H102" s="84"/>
      <c r="I102" s="84"/>
      <c r="J102" s="84"/>
      <c r="K102" s="84"/>
    </row>
    <row r="103" spans="1:7" ht="13.5" customHeight="1">
      <c r="A103" s="14"/>
      <c r="B103" s="130"/>
      <c r="G103">
        <v>449386</v>
      </c>
    </row>
    <row r="104" spans="1:3" ht="13.5" customHeight="1">
      <c r="A104" s="131"/>
      <c r="B104" s="132"/>
      <c r="C104" s="133"/>
    </row>
    <row r="105" spans="1:6" ht="13.5" customHeight="1">
      <c r="A105" s="239" t="s">
        <v>229</v>
      </c>
      <c r="B105" s="130">
        <v>41098</v>
      </c>
      <c r="C105">
        <v>41098</v>
      </c>
      <c r="D105">
        <v>29905</v>
      </c>
      <c r="E105">
        <v>29905</v>
      </c>
      <c r="F105" s="352" t="s">
        <v>455</v>
      </c>
    </row>
    <row r="106" spans="1:6" ht="13.5" customHeight="1">
      <c r="A106" s="14"/>
      <c r="B106" s="130"/>
      <c r="F106" s="352"/>
    </row>
    <row r="107" spans="1:6" ht="13.5" customHeight="1">
      <c r="A107" s="239" t="s">
        <v>452</v>
      </c>
      <c r="B107" s="130"/>
      <c r="C107">
        <v>45694</v>
      </c>
      <c r="D107">
        <v>48840</v>
      </c>
      <c r="E107">
        <v>36851</v>
      </c>
      <c r="F107" s="352"/>
    </row>
    <row r="108" spans="1:6" ht="13.5" customHeight="1">
      <c r="A108" s="14"/>
      <c r="B108" s="130"/>
      <c r="F108" s="352"/>
    </row>
    <row r="109" spans="1:6" ht="13.5" customHeight="1">
      <c r="A109" s="239" t="s">
        <v>453</v>
      </c>
      <c r="B109" s="130"/>
      <c r="C109" s="2">
        <f>C70+C105+C65</f>
        <v>138210</v>
      </c>
      <c r="D109" s="2">
        <f>D70+D105+D65+D69</f>
        <v>183174</v>
      </c>
      <c r="E109" s="2">
        <f>E70+E105+E65+E69</f>
        <v>150705</v>
      </c>
      <c r="F109" s="352"/>
    </row>
    <row r="110" spans="1:6" ht="13.5" customHeight="1">
      <c r="A110" s="239" t="s">
        <v>454</v>
      </c>
      <c r="B110" s="130"/>
      <c r="C110" s="2">
        <f>C102+C107+C100</f>
        <v>138210</v>
      </c>
      <c r="D110" s="2">
        <f>D102+D107+D100+D101</f>
        <v>183174</v>
      </c>
      <c r="E110" s="2">
        <f>E102+E107+E100+E101</f>
        <v>146384</v>
      </c>
      <c r="F110" s="352"/>
    </row>
    <row r="111" spans="1:6" ht="13.5" customHeight="1">
      <c r="A111" s="14"/>
      <c r="B111" s="130"/>
      <c r="F111" s="352"/>
    </row>
    <row r="112" spans="1:2" ht="12.75">
      <c r="A112" s="14"/>
      <c r="B112" s="130"/>
    </row>
    <row r="113" spans="1:5" ht="12.75">
      <c r="A113" s="239" t="s">
        <v>459</v>
      </c>
      <c r="B113" s="130"/>
      <c r="C113" s="16">
        <v>13481</v>
      </c>
      <c r="D113" s="16">
        <v>24278</v>
      </c>
      <c r="E113" s="16">
        <v>15168</v>
      </c>
    </row>
    <row r="114" spans="1:5" ht="12.75">
      <c r="A114" s="239" t="s">
        <v>452</v>
      </c>
      <c r="B114" s="130"/>
      <c r="C114">
        <v>13481</v>
      </c>
      <c r="D114">
        <v>24278</v>
      </c>
      <c r="E114">
        <v>14626</v>
      </c>
    </row>
    <row r="115" spans="1:2" ht="12.75">
      <c r="A115" s="14"/>
      <c r="B115" s="130"/>
    </row>
    <row r="116" spans="1:5" ht="12.75">
      <c r="A116" s="339" t="s">
        <v>460</v>
      </c>
      <c r="C116" s="2">
        <f aca="true" t="shared" si="2" ref="C116:E117">C109+C113</f>
        <v>151691</v>
      </c>
      <c r="D116" s="2">
        <f t="shared" si="2"/>
        <v>207452</v>
      </c>
      <c r="E116" s="2">
        <f t="shared" si="2"/>
        <v>165873</v>
      </c>
    </row>
    <row r="117" spans="1:5" ht="12.75">
      <c r="A117" s="339" t="s">
        <v>461</v>
      </c>
      <c r="C117" s="2">
        <f t="shared" si="2"/>
        <v>151691</v>
      </c>
      <c r="D117" s="2">
        <f t="shared" si="2"/>
        <v>207452</v>
      </c>
      <c r="E117" s="2">
        <f t="shared" si="2"/>
        <v>161010</v>
      </c>
    </row>
  </sheetData>
  <sheetProtection/>
  <mergeCells count="6">
    <mergeCell ref="A5:C5"/>
    <mergeCell ref="C6:F6"/>
    <mergeCell ref="A1:L1"/>
    <mergeCell ref="A2:L2"/>
    <mergeCell ref="A4:C4"/>
    <mergeCell ref="F105:F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3.140625" style="0" customWidth="1"/>
    <col min="2" max="4" width="9.28125" style="134" customWidth="1"/>
    <col min="5" max="5" width="9.28125" style="0" customWidth="1"/>
    <col min="6" max="6" width="0.2890625" style="0" customWidth="1"/>
    <col min="7" max="12" width="9.140625" style="0" hidden="1" customWidth="1"/>
  </cols>
  <sheetData>
    <row r="2" spans="1:12" s="76" customFormat="1" ht="12.75">
      <c r="A2" s="350" t="s">
        <v>465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s="76" customFormat="1" ht="12.7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5" ht="24.75" customHeight="1">
      <c r="A4" s="347" t="s">
        <v>424</v>
      </c>
      <c r="B4" s="347"/>
      <c r="C4" s="353"/>
      <c r="D4" s="353"/>
      <c r="E4" s="353"/>
    </row>
    <row r="5" spans="1:5" ht="44.25" customHeight="1">
      <c r="A5" s="347" t="s">
        <v>394</v>
      </c>
      <c r="B5" s="347"/>
      <c r="C5" s="353"/>
      <c r="D5" s="353"/>
      <c r="E5" s="353"/>
    </row>
    <row r="6" spans="1:5" ht="12.75">
      <c r="A6" s="75"/>
      <c r="C6" s="135"/>
      <c r="D6" s="135"/>
      <c r="E6" s="135" t="s">
        <v>19</v>
      </c>
    </row>
    <row r="7" spans="1:7" ht="52.5" customHeight="1">
      <c r="A7" s="136" t="s">
        <v>212</v>
      </c>
      <c r="B7" s="24" t="s">
        <v>388</v>
      </c>
      <c r="C7" s="24" t="s">
        <v>390</v>
      </c>
      <c r="D7" s="24" t="s">
        <v>389</v>
      </c>
      <c r="E7" s="24" t="s">
        <v>28</v>
      </c>
      <c r="F7" s="137"/>
      <c r="G7" s="138"/>
    </row>
    <row r="8" spans="1:7" ht="16.5" customHeight="1">
      <c r="A8" s="80" t="s">
        <v>213</v>
      </c>
      <c r="B8" s="81">
        <f>B9+B12+B18</f>
        <v>41098</v>
      </c>
      <c r="C8" s="81">
        <f>C9+C12+C18</f>
        <v>29905</v>
      </c>
      <c r="D8" s="81">
        <f>D9+D12+D18</f>
        <v>29905</v>
      </c>
      <c r="E8" s="139">
        <f>D8/C8</f>
        <v>1</v>
      </c>
      <c r="F8" s="140"/>
      <c r="G8" s="141"/>
    </row>
    <row r="9" spans="1:7" ht="16.5" customHeight="1">
      <c r="A9" s="123" t="s">
        <v>214</v>
      </c>
      <c r="B9" s="142">
        <v>41098</v>
      </c>
      <c r="C9" s="143">
        <v>29905</v>
      </c>
      <c r="D9" s="143">
        <v>29905</v>
      </c>
      <c r="E9" s="139">
        <f>D9/C9</f>
        <v>1</v>
      </c>
      <c r="F9" s="144"/>
      <c r="G9" s="145"/>
    </row>
    <row r="10" spans="1:7" ht="13.5" customHeight="1">
      <c r="A10" s="115" t="s">
        <v>215</v>
      </c>
      <c r="B10" s="148"/>
      <c r="C10" s="149"/>
      <c r="D10" s="149"/>
      <c r="E10" s="139"/>
      <c r="F10" s="144"/>
      <c r="G10" s="145"/>
    </row>
    <row r="11" spans="1:7" ht="13.5" customHeight="1">
      <c r="A11" s="147" t="s">
        <v>216</v>
      </c>
      <c r="B11" s="148"/>
      <c r="C11" s="149"/>
      <c r="D11" s="149"/>
      <c r="E11" s="139"/>
      <c r="F11" s="144"/>
      <c r="G11" s="150"/>
    </row>
    <row r="12" spans="1:7" ht="16.5" customHeight="1">
      <c r="A12" s="151" t="s">
        <v>217</v>
      </c>
      <c r="B12" s="142">
        <f>SUM(B13:B17)</f>
        <v>0</v>
      </c>
      <c r="C12" s="143">
        <v>0</v>
      </c>
      <c r="D12" s="143">
        <v>0</v>
      </c>
      <c r="E12" s="139"/>
      <c r="F12" s="152"/>
      <c r="G12" s="145"/>
    </row>
    <row r="13" spans="1:7" ht="13.5" customHeight="1">
      <c r="A13" s="120" t="s">
        <v>218</v>
      </c>
      <c r="B13" s="142"/>
      <c r="C13" s="143"/>
      <c r="D13" s="143"/>
      <c r="E13" s="139"/>
      <c r="F13" s="153"/>
      <c r="G13" s="145"/>
    </row>
    <row r="14" spans="1:7" ht="13.5" customHeight="1">
      <c r="A14" s="120" t="s">
        <v>219</v>
      </c>
      <c r="B14" s="148">
        <v>0</v>
      </c>
      <c r="C14" s="149"/>
      <c r="D14" s="149"/>
      <c r="E14" s="139"/>
      <c r="F14" s="153"/>
      <c r="G14" s="150"/>
    </row>
    <row r="15" spans="1:7" ht="13.5" customHeight="1">
      <c r="A15" s="120" t="s">
        <v>220</v>
      </c>
      <c r="B15" s="148"/>
      <c r="C15" s="149"/>
      <c r="D15" s="149"/>
      <c r="E15" s="281"/>
      <c r="F15" s="153"/>
      <c r="G15" s="150"/>
    </row>
    <row r="16" spans="1:7" ht="13.5" customHeight="1">
      <c r="A16" s="120" t="s">
        <v>221</v>
      </c>
      <c r="B16" s="148"/>
      <c r="C16" s="149"/>
      <c r="D16" s="149"/>
      <c r="E16" s="281"/>
      <c r="F16" s="153"/>
      <c r="G16" s="150"/>
    </row>
    <row r="17" spans="1:7" ht="13.5" customHeight="1">
      <c r="A17" s="120" t="s">
        <v>222</v>
      </c>
      <c r="B17" s="148"/>
      <c r="C17" s="149"/>
      <c r="D17" s="149"/>
      <c r="E17" s="281"/>
      <c r="F17" s="153"/>
      <c r="G17" s="150"/>
    </row>
    <row r="18" spans="1:7" ht="16.5" customHeight="1">
      <c r="A18" s="151" t="s">
        <v>223</v>
      </c>
      <c r="B18" s="142">
        <v>0</v>
      </c>
      <c r="C18" s="143">
        <v>0</v>
      </c>
      <c r="D18" s="143">
        <v>0</v>
      </c>
      <c r="E18" s="281"/>
      <c r="F18" s="152"/>
      <c r="G18" s="145"/>
    </row>
    <row r="19" spans="1:7" ht="13.5" customHeight="1">
      <c r="A19" s="120" t="s">
        <v>224</v>
      </c>
      <c r="B19" s="148"/>
      <c r="C19" s="149"/>
      <c r="D19" s="149"/>
      <c r="E19" s="281"/>
      <c r="F19" s="153"/>
      <c r="G19" s="150"/>
    </row>
    <row r="20" spans="1:7" ht="13.5" customHeight="1">
      <c r="A20" s="120" t="s">
        <v>225</v>
      </c>
      <c r="B20" s="148"/>
      <c r="C20" s="149"/>
      <c r="D20" s="149"/>
      <c r="E20" s="281"/>
      <c r="F20" s="153"/>
      <c r="G20" s="150"/>
    </row>
    <row r="21" spans="1:7" ht="14.25" customHeight="1">
      <c r="A21" s="120" t="s">
        <v>226</v>
      </c>
      <c r="B21" s="148"/>
      <c r="C21" s="149"/>
      <c r="D21" s="149"/>
      <c r="E21" s="281"/>
      <c r="F21" s="153"/>
      <c r="G21" s="150"/>
    </row>
    <row r="22" spans="1:7" ht="16.5" customHeight="1">
      <c r="A22" s="122" t="s">
        <v>176</v>
      </c>
      <c r="B22" s="142"/>
      <c r="C22" s="142"/>
      <c r="D22" s="142"/>
      <c r="E22" s="139"/>
      <c r="F22" s="154"/>
      <c r="G22" s="145"/>
    </row>
    <row r="23" spans="1:7" ht="16.5" customHeight="1">
      <c r="A23" s="123" t="s">
        <v>177</v>
      </c>
      <c r="B23" s="142"/>
      <c r="C23" s="142"/>
      <c r="D23" s="142"/>
      <c r="E23" s="139"/>
      <c r="F23" s="144"/>
      <c r="G23" s="145"/>
    </row>
    <row r="24" spans="1:7" ht="16.5" customHeight="1">
      <c r="A24" s="115" t="s">
        <v>227</v>
      </c>
      <c r="B24" s="148"/>
      <c r="C24" s="148"/>
      <c r="D24" s="148"/>
      <c r="E24" s="281"/>
      <c r="F24" s="146"/>
      <c r="G24" s="145"/>
    </row>
    <row r="25" spans="1:7" ht="16.5" customHeight="1">
      <c r="A25" s="120" t="s">
        <v>228</v>
      </c>
      <c r="B25" s="142"/>
      <c r="C25" s="143"/>
      <c r="D25" s="143"/>
      <c r="E25" s="281"/>
      <c r="F25" s="153"/>
      <c r="G25" s="145"/>
    </row>
    <row r="26" spans="1:7" ht="16.5" customHeight="1">
      <c r="A26" s="123" t="s">
        <v>180</v>
      </c>
      <c r="B26" s="142">
        <v>0</v>
      </c>
      <c r="C26" s="143"/>
      <c r="D26" s="143"/>
      <c r="E26" s="139"/>
      <c r="F26" s="144"/>
      <c r="G26" s="145"/>
    </row>
    <row r="27" spans="1:7" ht="16.5" customHeight="1">
      <c r="A27" s="125" t="s">
        <v>229</v>
      </c>
      <c r="B27" s="142">
        <f>B22+B8</f>
        <v>41098</v>
      </c>
      <c r="C27" s="142">
        <f>C22+C8</f>
        <v>29905</v>
      </c>
      <c r="D27" s="142">
        <f>D22+D8</f>
        <v>29905</v>
      </c>
      <c r="E27" s="139">
        <f>D27/C27</f>
        <v>1</v>
      </c>
      <c r="F27" s="155"/>
      <c r="G27" s="145"/>
    </row>
    <row r="28" spans="1:7" ht="16.5" customHeight="1">
      <c r="A28" s="80" t="s">
        <v>230</v>
      </c>
      <c r="B28" s="142"/>
      <c r="C28" s="143"/>
      <c r="D28" s="143"/>
      <c r="E28" s="139"/>
      <c r="F28" s="156"/>
      <c r="G28" s="145"/>
    </row>
    <row r="29" spans="1:7" ht="16.5" customHeight="1">
      <c r="A29" s="123" t="s">
        <v>231</v>
      </c>
      <c r="B29" s="142"/>
      <c r="C29" s="143"/>
      <c r="D29" s="143"/>
      <c r="E29" s="139"/>
      <c r="F29" s="144"/>
      <c r="G29" s="145"/>
    </row>
    <row r="30" spans="1:7" ht="16.5" customHeight="1">
      <c r="A30" s="157" t="s">
        <v>232</v>
      </c>
      <c r="B30" s="142">
        <v>12343</v>
      </c>
      <c r="C30" s="143">
        <v>12343</v>
      </c>
      <c r="D30" s="143">
        <v>998</v>
      </c>
      <c r="E30" s="139">
        <f>D30/C30</f>
        <v>0.08085554565340679</v>
      </c>
      <c r="F30" s="158"/>
      <c r="G30" s="145"/>
    </row>
    <row r="31" spans="1:7" ht="13.5" customHeight="1">
      <c r="A31" s="159" t="s">
        <v>233</v>
      </c>
      <c r="B31" s="142"/>
      <c r="C31" s="143"/>
      <c r="D31" s="143"/>
      <c r="E31" s="139"/>
      <c r="F31" s="160"/>
      <c r="G31" s="145"/>
    </row>
    <row r="32" spans="1:7" ht="13.5" customHeight="1">
      <c r="A32" s="161" t="s">
        <v>234</v>
      </c>
      <c r="B32" s="142"/>
      <c r="C32" s="143"/>
      <c r="D32" s="143"/>
      <c r="E32" s="139"/>
      <c r="F32" s="162"/>
      <c r="G32" s="145"/>
    </row>
    <row r="33" spans="1:10" ht="13.5" customHeight="1">
      <c r="A33" s="159" t="s">
        <v>235</v>
      </c>
      <c r="B33" s="142"/>
      <c r="C33" s="143"/>
      <c r="D33" s="143"/>
      <c r="E33" s="139"/>
      <c r="F33" s="160"/>
      <c r="G33" s="145"/>
      <c r="I33" s="2"/>
      <c r="J33" s="2"/>
    </row>
    <row r="34" spans="1:5" ht="13.5" customHeight="1">
      <c r="A34" s="157" t="s">
        <v>236</v>
      </c>
      <c r="B34" s="142">
        <v>12343</v>
      </c>
      <c r="C34" s="143">
        <v>12343</v>
      </c>
      <c r="D34" s="143">
        <v>998</v>
      </c>
      <c r="E34" s="139">
        <f>D34/C34</f>
        <v>0.08085554565340679</v>
      </c>
    </row>
    <row r="35" spans="1:5" ht="13.5" customHeight="1">
      <c r="A35" s="163" t="s">
        <v>237</v>
      </c>
      <c r="B35" s="148"/>
      <c r="C35" s="149"/>
      <c r="D35" s="149"/>
      <c r="E35" s="139"/>
    </row>
    <row r="36" spans="1:5" ht="13.5" customHeight="1">
      <c r="A36" s="163"/>
      <c r="B36" s="148">
        <v>0</v>
      </c>
      <c r="C36" s="149"/>
      <c r="D36" s="149"/>
      <c r="E36" s="139"/>
    </row>
    <row r="37" spans="1:5" ht="13.5" customHeight="1">
      <c r="A37" s="163"/>
      <c r="B37" s="148"/>
      <c r="C37" s="149"/>
      <c r="D37" s="149"/>
      <c r="E37" s="139"/>
    </row>
    <row r="38" spans="1:5" ht="13.5" customHeight="1">
      <c r="A38" s="123" t="s">
        <v>238</v>
      </c>
      <c r="B38" s="142">
        <f>B40+B41+B44+B46</f>
        <v>33351</v>
      </c>
      <c r="C38" s="142">
        <f>C40+C41+C44+C46</f>
        <v>36497</v>
      </c>
      <c r="D38" s="142">
        <f>D40+D41+D44+D46</f>
        <v>35853</v>
      </c>
      <c r="E38" s="139">
        <f>D38/C38</f>
        <v>0.9823547140860893</v>
      </c>
    </row>
    <row r="39" spans="1:5" ht="13.5" customHeight="1">
      <c r="A39" s="157" t="s">
        <v>239</v>
      </c>
      <c r="B39" s="142"/>
      <c r="C39" s="142"/>
      <c r="D39" s="143"/>
      <c r="E39" s="139"/>
    </row>
    <row r="40" spans="1:5" s="306" customFormat="1" ht="13.5" customHeight="1">
      <c r="A40" s="123" t="s">
        <v>395</v>
      </c>
      <c r="B40" s="142"/>
      <c r="C40" s="143"/>
      <c r="D40" s="143"/>
      <c r="E40" s="139"/>
    </row>
    <row r="41" spans="1:5" s="306" customFormat="1" ht="13.5" customHeight="1">
      <c r="A41" s="123" t="s">
        <v>396</v>
      </c>
      <c r="B41" s="142">
        <v>33351</v>
      </c>
      <c r="C41" s="142">
        <v>36497</v>
      </c>
      <c r="D41" s="142">
        <f>D42+D43</f>
        <v>35853</v>
      </c>
      <c r="E41" s="139">
        <f>D41/C41</f>
        <v>0.9823547140860893</v>
      </c>
    </row>
    <row r="42" spans="1:5" s="306" customFormat="1" ht="13.5" customHeight="1">
      <c r="A42" s="115" t="s">
        <v>436</v>
      </c>
      <c r="B42" s="31"/>
      <c r="C42" s="31"/>
      <c r="D42" s="149">
        <v>19986</v>
      </c>
      <c r="E42" s="139"/>
    </row>
    <row r="43" spans="1:5" s="306" customFormat="1" ht="13.5" customHeight="1">
      <c r="A43" s="115" t="s">
        <v>437</v>
      </c>
      <c r="B43" s="31"/>
      <c r="C43" s="31"/>
      <c r="D43" s="149">
        <v>15867</v>
      </c>
      <c r="E43" s="139"/>
    </row>
    <row r="44" spans="1:5" s="306" customFormat="1" ht="13.5" customHeight="1">
      <c r="A44" s="123" t="s">
        <v>397</v>
      </c>
      <c r="B44" s="142"/>
      <c r="C44" s="143"/>
      <c r="D44" s="143"/>
      <c r="E44" s="139"/>
    </row>
    <row r="45" spans="1:5" ht="13.5" customHeight="1">
      <c r="A45" s="157" t="s">
        <v>240</v>
      </c>
      <c r="B45" s="164"/>
      <c r="C45" s="164"/>
      <c r="D45" s="164"/>
      <c r="E45" s="139"/>
    </row>
    <row r="46" spans="1:5" ht="13.5" customHeight="1">
      <c r="A46" s="123" t="s">
        <v>241</v>
      </c>
      <c r="B46" s="142"/>
      <c r="C46" s="164"/>
      <c r="D46" s="164"/>
      <c r="E46" s="139"/>
    </row>
    <row r="47" spans="1:5" ht="13.5" customHeight="1">
      <c r="A47" s="157" t="s">
        <v>242</v>
      </c>
      <c r="B47" s="148"/>
      <c r="C47" s="164"/>
      <c r="D47" s="164"/>
      <c r="E47" s="139"/>
    </row>
    <row r="48" spans="1:5" ht="13.5" customHeight="1">
      <c r="A48" s="157" t="s">
        <v>243</v>
      </c>
      <c r="B48" s="142"/>
      <c r="C48" s="164"/>
      <c r="D48" s="164"/>
      <c r="E48" s="139"/>
    </row>
    <row r="49" spans="1:5" ht="13.5" customHeight="1">
      <c r="A49" s="165"/>
      <c r="B49" s="148"/>
      <c r="C49" s="149"/>
      <c r="D49" s="149"/>
      <c r="E49" s="139"/>
    </row>
    <row r="50" spans="1:5" ht="13.5" customHeight="1">
      <c r="A50" s="165"/>
      <c r="B50" s="148"/>
      <c r="C50" s="149"/>
      <c r="D50" s="149"/>
      <c r="E50" s="139"/>
    </row>
    <row r="51" spans="1:5" ht="13.5" customHeight="1">
      <c r="A51" s="166"/>
      <c r="B51" s="148"/>
      <c r="C51" s="149"/>
      <c r="D51" s="149"/>
      <c r="E51" s="139"/>
    </row>
    <row r="52" spans="1:5" ht="13.5" customHeight="1">
      <c r="A52" s="122" t="s">
        <v>244</v>
      </c>
      <c r="B52" s="167">
        <v>0</v>
      </c>
      <c r="C52" s="164">
        <v>0</v>
      </c>
      <c r="D52" s="164">
        <v>0</v>
      </c>
      <c r="E52" s="139"/>
    </row>
    <row r="53" spans="1:5" ht="13.5" customHeight="1">
      <c r="A53" s="123" t="s">
        <v>207</v>
      </c>
      <c r="B53" s="168">
        <v>0</v>
      </c>
      <c r="C53" s="164">
        <v>0</v>
      </c>
      <c r="D53" s="164">
        <v>0</v>
      </c>
      <c r="E53" s="139"/>
    </row>
    <row r="54" spans="1:5" ht="13.5" customHeight="1">
      <c r="A54" s="129" t="s">
        <v>245</v>
      </c>
      <c r="B54" s="168"/>
      <c r="C54" s="169"/>
      <c r="D54" s="169"/>
      <c r="E54" s="139"/>
    </row>
    <row r="55" spans="1:5" ht="13.5" customHeight="1">
      <c r="A55" s="123" t="s">
        <v>209</v>
      </c>
      <c r="B55" s="168">
        <v>0</v>
      </c>
      <c r="C55" s="164">
        <v>0</v>
      </c>
      <c r="D55" s="164">
        <v>0</v>
      </c>
      <c r="E55" s="139"/>
    </row>
    <row r="56" spans="1:5" ht="13.5" customHeight="1">
      <c r="A56" s="125" t="s">
        <v>246</v>
      </c>
      <c r="B56" s="167">
        <f>B30+B38</f>
        <v>45694</v>
      </c>
      <c r="C56" s="167">
        <f>C30+C38</f>
        <v>48840</v>
      </c>
      <c r="D56" s="167">
        <f>D30+D38</f>
        <v>36851</v>
      </c>
      <c r="E56" s="139">
        <f>D56/C56</f>
        <v>0.7545249795249795</v>
      </c>
    </row>
    <row r="57" spans="1:7" ht="13.5" customHeight="1">
      <c r="A57" s="170"/>
      <c r="B57" s="171"/>
      <c r="C57" s="170"/>
      <c r="D57" s="170"/>
      <c r="E57" s="172"/>
      <c r="F57" s="158"/>
      <c r="G57" s="145"/>
    </row>
    <row r="58" spans="1:7" ht="13.5" customHeight="1">
      <c r="A58" s="173"/>
      <c r="B58" s="174"/>
      <c r="C58" s="173"/>
      <c r="D58" s="173"/>
      <c r="E58" s="175"/>
      <c r="F58" s="176"/>
      <c r="G58" s="177"/>
    </row>
    <row r="59" spans="1:7" s="1" customFormat="1" ht="13.5" customHeight="1">
      <c r="A59" s="178"/>
      <c r="B59" s="174"/>
      <c r="C59" s="178"/>
      <c r="D59" s="178"/>
      <c r="E59" s="175"/>
      <c r="F59" s="179"/>
      <c r="G59" s="133"/>
    </row>
    <row r="60" spans="1:7" s="1" customFormat="1" ht="13.5" customHeight="1">
      <c r="A60" s="178"/>
      <c r="B60" s="174"/>
      <c r="C60" s="178"/>
      <c r="D60" s="178"/>
      <c r="E60" s="175"/>
      <c r="F60" s="179"/>
      <c r="G60" s="133"/>
    </row>
    <row r="61" spans="1:7" s="1" customFormat="1" ht="16.5" customHeight="1">
      <c r="A61" s="178"/>
      <c r="B61" s="174"/>
      <c r="C61" s="178"/>
      <c r="D61" s="178"/>
      <c r="E61" s="180"/>
      <c r="F61" s="181"/>
      <c r="G61" s="132"/>
    </row>
    <row r="62" spans="2:7" s="1" customFormat="1" ht="16.5" customHeight="1">
      <c r="B62" s="182"/>
      <c r="C62" s="182"/>
      <c r="D62" s="182"/>
      <c r="E62" s="183"/>
      <c r="F62" s="184"/>
      <c r="G62" s="132"/>
    </row>
    <row r="63" spans="1:7" s="187" customFormat="1" ht="13.5" customHeight="1">
      <c r="A63" s="1"/>
      <c r="B63" s="182"/>
      <c r="C63" s="182"/>
      <c r="D63" s="182"/>
      <c r="E63" s="185"/>
      <c r="F63" s="186"/>
      <c r="G63" s="133"/>
    </row>
    <row r="64" spans="1:10" s="190" customFormat="1" ht="13.5" customHeight="1">
      <c r="A64"/>
      <c r="B64" s="134"/>
      <c r="C64" s="134"/>
      <c r="D64" s="134"/>
      <c r="E64" s="185"/>
      <c r="F64" s="188"/>
      <c r="G64" s="189"/>
      <c r="J64" s="187"/>
    </row>
    <row r="65" spans="1:9" s="190" customFormat="1" ht="13.5" customHeight="1">
      <c r="A65"/>
      <c r="B65" s="134"/>
      <c r="C65" s="134"/>
      <c r="D65" s="134"/>
      <c r="E65" s="191"/>
      <c r="F65" s="192"/>
      <c r="G65" s="193"/>
      <c r="I65" s="187"/>
    </row>
    <row r="66" spans="1:9" s="190" customFormat="1" ht="13.5" customHeight="1">
      <c r="A66"/>
      <c r="B66" s="134"/>
      <c r="C66" s="134"/>
      <c r="D66" s="134"/>
      <c r="E66" s="191"/>
      <c r="F66" s="192"/>
      <c r="G66" s="193"/>
      <c r="I66" s="187"/>
    </row>
    <row r="67" spans="1:9" s="190" customFormat="1" ht="13.5" customHeight="1">
      <c r="A67"/>
      <c r="B67" s="134"/>
      <c r="C67" s="134"/>
      <c r="D67" s="134"/>
      <c r="E67" s="183"/>
      <c r="F67" s="158"/>
      <c r="G67" s="194"/>
      <c r="I67" s="187"/>
    </row>
    <row r="68" spans="1:7" s="190" customFormat="1" ht="13.5" customHeight="1">
      <c r="A68"/>
      <c r="B68" s="134"/>
      <c r="C68" s="134"/>
      <c r="D68" s="134"/>
      <c r="E68" s="180"/>
      <c r="F68" s="144"/>
      <c r="G68" s="145"/>
    </row>
    <row r="69" spans="1:7" s="190" customFormat="1" ht="13.5" customHeight="1">
      <c r="A69"/>
      <c r="B69" s="134"/>
      <c r="C69" s="134"/>
      <c r="D69" s="134"/>
      <c r="E69" s="183"/>
      <c r="F69" s="158"/>
      <c r="G69" s="150"/>
    </row>
    <row r="70" spans="1:7" s="190" customFormat="1" ht="13.5" customHeight="1">
      <c r="A70"/>
      <c r="B70" s="134"/>
      <c r="C70" s="134"/>
      <c r="D70" s="134"/>
      <c r="E70" s="183"/>
      <c r="F70" s="158"/>
      <c r="G70" s="145"/>
    </row>
    <row r="71" spans="5:7" ht="13.5" customHeight="1">
      <c r="E71" s="195"/>
      <c r="F71" s="196"/>
      <c r="G71" s="197"/>
    </row>
    <row r="72" spans="5:7" ht="13.5" customHeight="1">
      <c r="E72" s="195"/>
      <c r="F72" s="196"/>
      <c r="G72" s="197"/>
    </row>
    <row r="73" spans="5:7" ht="13.5" customHeight="1">
      <c r="E73" s="198"/>
      <c r="F73" s="199"/>
      <c r="G73" s="197"/>
    </row>
    <row r="74" spans="5:7" ht="16.5" customHeight="1">
      <c r="E74" s="180"/>
      <c r="F74" s="200"/>
      <c r="G74" s="201"/>
    </row>
    <row r="75" spans="5:7" ht="13.5" customHeight="1">
      <c r="E75" s="180"/>
      <c r="F75" s="144"/>
      <c r="G75" s="202"/>
    </row>
    <row r="76" spans="5:7" ht="13.5" customHeight="1">
      <c r="E76" s="203"/>
      <c r="F76" s="204"/>
      <c r="G76" s="202"/>
    </row>
    <row r="77" spans="5:7" ht="13.5" customHeight="1">
      <c r="E77" s="180"/>
      <c r="F77" s="144"/>
      <c r="G77" s="202"/>
    </row>
    <row r="78" spans="5:7" ht="18" customHeight="1">
      <c r="E78" s="205"/>
      <c r="F78" s="206"/>
      <c r="G78" s="207"/>
    </row>
    <row r="79" spans="5:7" ht="12.75">
      <c r="E79" s="50"/>
      <c r="F79" s="14"/>
      <c r="G79" s="208"/>
    </row>
    <row r="80" spans="5:7" ht="12.75">
      <c r="E80" s="173"/>
      <c r="F80" s="173"/>
      <c r="G80" s="209"/>
    </row>
    <row r="81" spans="5:7" ht="12.75">
      <c r="E81" s="178"/>
      <c r="F81" s="210"/>
      <c r="G81" s="209"/>
    </row>
    <row r="82" spans="5:7" ht="12.75">
      <c r="E82" s="178"/>
      <c r="F82" s="210"/>
      <c r="G82" s="209"/>
    </row>
    <row r="83" spans="5:7" ht="12.75">
      <c r="E83" s="178"/>
      <c r="F83" s="210"/>
      <c r="G83" s="209"/>
    </row>
  </sheetData>
  <sheetProtection/>
  <mergeCells count="4">
    <mergeCell ref="A2:L2"/>
    <mergeCell ref="A3:L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8.421875" style="0" customWidth="1"/>
    <col min="4" max="5" width="8.7109375" style="0" customWidth="1"/>
    <col min="6" max="6" width="11.7109375" style="0" customWidth="1"/>
    <col min="7" max="7" width="0.13671875" style="0" customWidth="1"/>
    <col min="8" max="12" width="9.140625" style="0" hidden="1" customWidth="1"/>
  </cols>
  <sheetData>
    <row r="1" spans="1:12" ht="12.75">
      <c r="A1" s="350" t="s">
        <v>466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2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6" ht="12.75">
      <c r="A3" s="354" t="s">
        <v>425</v>
      </c>
      <c r="B3" s="354"/>
      <c r="C3" s="354"/>
      <c r="D3" s="354"/>
      <c r="E3" s="354"/>
      <c r="F3" s="354"/>
    </row>
    <row r="4" spans="1:6" ht="12.75">
      <c r="A4" s="25"/>
      <c r="B4" s="13"/>
      <c r="C4" s="53"/>
      <c r="D4" s="53"/>
      <c r="E4" s="53"/>
      <c r="F4" s="20" t="s">
        <v>19</v>
      </c>
    </row>
    <row r="5" spans="1:6" ht="12.75">
      <c r="A5" s="8"/>
      <c r="B5" s="18" t="s">
        <v>29</v>
      </c>
      <c r="C5" s="3" t="s">
        <v>30</v>
      </c>
      <c r="D5" s="8" t="s">
        <v>97</v>
      </c>
      <c r="E5" s="8" t="s">
        <v>98</v>
      </c>
      <c r="F5" s="8" t="s">
        <v>32</v>
      </c>
    </row>
    <row r="6" spans="1:6" ht="44.25" customHeight="1">
      <c r="A6" s="11" t="s">
        <v>20</v>
      </c>
      <c r="B6" s="10" t="s">
        <v>21</v>
      </c>
      <c r="C6" s="12" t="s">
        <v>27</v>
      </c>
      <c r="D6" s="24" t="s">
        <v>390</v>
      </c>
      <c r="E6" s="24" t="s">
        <v>389</v>
      </c>
      <c r="F6" s="24" t="s">
        <v>28</v>
      </c>
    </row>
    <row r="7" spans="1:6" ht="15" customHeight="1">
      <c r="A7" s="8">
        <v>1</v>
      </c>
      <c r="B7" s="38" t="s">
        <v>2</v>
      </c>
      <c r="C7" s="37"/>
      <c r="D7" s="37"/>
      <c r="E7" s="37"/>
      <c r="F7" s="23"/>
    </row>
    <row r="8" spans="1:6" ht="15" customHeight="1">
      <c r="A8" s="8">
        <f aca="true" t="shared" si="0" ref="A8:A30">A7+1</f>
        <v>2</v>
      </c>
      <c r="B8" s="39" t="s">
        <v>58</v>
      </c>
      <c r="C8" s="40"/>
      <c r="D8" s="40"/>
      <c r="E8" s="40"/>
      <c r="F8" s="23"/>
    </row>
    <row r="9" spans="1:6" ht="15" customHeight="1">
      <c r="A9" s="8">
        <f t="shared" si="0"/>
        <v>3</v>
      </c>
      <c r="B9" s="39" t="s">
        <v>59</v>
      </c>
      <c r="C9" s="40"/>
      <c r="D9" s="40"/>
      <c r="E9" s="40"/>
      <c r="F9" s="23"/>
    </row>
    <row r="10" spans="1:6" ht="15" customHeight="1">
      <c r="A10" s="8">
        <f t="shared" si="0"/>
        <v>4</v>
      </c>
      <c r="B10" s="39" t="s">
        <v>60</v>
      </c>
      <c r="C10" s="40"/>
      <c r="D10" s="40"/>
      <c r="E10" s="40"/>
      <c r="F10" s="23"/>
    </row>
    <row r="11" spans="1:6" ht="15" customHeight="1">
      <c r="A11" s="8">
        <f t="shared" si="0"/>
        <v>5</v>
      </c>
      <c r="B11" s="39" t="s">
        <v>61</v>
      </c>
      <c r="C11" s="40"/>
      <c r="D11" s="40"/>
      <c r="E11" s="40"/>
      <c r="F11" s="23"/>
    </row>
    <row r="12" spans="1:6" ht="15" customHeight="1">
      <c r="A12" s="8">
        <f t="shared" si="0"/>
        <v>6</v>
      </c>
      <c r="B12" s="39" t="s">
        <v>62</v>
      </c>
      <c r="C12" s="40"/>
      <c r="D12" s="40"/>
      <c r="E12" s="40"/>
      <c r="F12" s="23"/>
    </row>
    <row r="13" spans="1:6" ht="15" customHeight="1">
      <c r="A13" s="8">
        <f t="shared" si="0"/>
        <v>7</v>
      </c>
      <c r="B13" s="39" t="s">
        <v>63</v>
      </c>
      <c r="C13" s="40"/>
      <c r="D13" s="40"/>
      <c r="E13" s="40"/>
      <c r="F13" s="23"/>
    </row>
    <row r="14" spans="1:6" ht="15" customHeight="1">
      <c r="A14" s="8">
        <f t="shared" si="0"/>
        <v>8</v>
      </c>
      <c r="B14" s="39" t="s">
        <v>64</v>
      </c>
      <c r="C14" s="40"/>
      <c r="D14" s="40"/>
      <c r="E14" s="40"/>
      <c r="F14" s="23"/>
    </row>
    <row r="15" spans="1:6" ht="15" customHeight="1">
      <c r="A15" s="8">
        <f t="shared" si="0"/>
        <v>9</v>
      </c>
      <c r="B15" s="39" t="s">
        <v>65</v>
      </c>
      <c r="C15" s="40"/>
      <c r="D15" s="40"/>
      <c r="E15" s="40"/>
      <c r="F15" s="23"/>
    </row>
    <row r="16" spans="1:6" ht="15" customHeight="1">
      <c r="A16" s="8">
        <f t="shared" si="0"/>
        <v>10</v>
      </c>
      <c r="B16" s="39" t="s">
        <v>66</v>
      </c>
      <c r="C16" s="40"/>
      <c r="D16" s="40"/>
      <c r="E16" s="40"/>
      <c r="F16" s="23"/>
    </row>
    <row r="17" spans="1:6" ht="15" customHeight="1">
      <c r="A17" s="8">
        <f t="shared" si="0"/>
        <v>11</v>
      </c>
      <c r="B17" s="39" t="s">
        <v>67</v>
      </c>
      <c r="C17" s="40"/>
      <c r="D17" s="40"/>
      <c r="E17" s="40"/>
      <c r="F17" s="23"/>
    </row>
    <row r="18" spans="1:6" ht="15" customHeight="1">
      <c r="A18" s="8">
        <f t="shared" si="0"/>
        <v>12</v>
      </c>
      <c r="B18" s="39" t="s">
        <v>68</v>
      </c>
      <c r="C18" s="40"/>
      <c r="D18" s="40"/>
      <c r="E18" s="40"/>
      <c r="F18" s="23"/>
    </row>
    <row r="19" spans="1:6" ht="15" customHeight="1">
      <c r="A19" s="8">
        <f t="shared" si="0"/>
        <v>13</v>
      </c>
      <c r="B19" s="39" t="s">
        <v>69</v>
      </c>
      <c r="C19" s="40"/>
      <c r="D19" s="40"/>
      <c r="E19" s="40"/>
      <c r="F19" s="23"/>
    </row>
    <row r="20" spans="1:6" ht="15" customHeight="1">
      <c r="A20" s="8">
        <f t="shared" si="0"/>
        <v>14</v>
      </c>
      <c r="B20" s="38" t="s">
        <v>37</v>
      </c>
      <c r="C20" s="37">
        <f>SUM(C21:C30)</f>
        <v>0</v>
      </c>
      <c r="D20" s="37">
        <f>SUM(D21:D30)</f>
        <v>1000</v>
      </c>
      <c r="E20" s="37">
        <f>SUM(E21:E30)</f>
        <v>0</v>
      </c>
      <c r="F20" s="23">
        <f>E20/D20</f>
        <v>0</v>
      </c>
    </row>
    <row r="21" spans="1:6" ht="15" customHeight="1">
      <c r="A21" s="8">
        <f t="shared" si="0"/>
        <v>15</v>
      </c>
      <c r="B21" s="39" t="s">
        <v>38</v>
      </c>
      <c r="C21" s="40"/>
      <c r="D21" s="40"/>
      <c r="E21" s="40"/>
      <c r="F21" s="23"/>
    </row>
    <row r="22" spans="1:6" ht="15" customHeight="1">
      <c r="A22" s="8">
        <f t="shared" si="0"/>
        <v>16</v>
      </c>
      <c r="B22" s="39" t="s">
        <v>45</v>
      </c>
      <c r="C22" s="40"/>
      <c r="D22" s="40"/>
      <c r="E22" s="40"/>
      <c r="F22" s="23"/>
    </row>
    <row r="23" spans="1:6" ht="15" customHeight="1">
      <c r="A23" s="8">
        <f t="shared" si="0"/>
        <v>17</v>
      </c>
      <c r="B23" s="39" t="s">
        <v>39</v>
      </c>
      <c r="C23" s="35"/>
      <c r="D23" s="40"/>
      <c r="E23" s="40"/>
      <c r="F23" s="282"/>
    </row>
    <row r="24" spans="1:6" ht="15" customHeight="1">
      <c r="A24" s="8">
        <f t="shared" si="0"/>
        <v>18</v>
      </c>
      <c r="B24" s="39" t="s">
        <v>75</v>
      </c>
      <c r="C24" s="40"/>
      <c r="D24" s="40"/>
      <c r="E24" s="40"/>
      <c r="F24" s="282"/>
    </row>
    <row r="25" spans="1:6" ht="15" customHeight="1">
      <c r="A25" s="8">
        <f t="shared" si="0"/>
        <v>19</v>
      </c>
      <c r="B25" s="39" t="s">
        <v>113</v>
      </c>
      <c r="C25" s="40"/>
      <c r="D25" s="40"/>
      <c r="E25" s="40"/>
      <c r="F25" s="282"/>
    </row>
    <row r="26" spans="1:6" ht="15" customHeight="1">
      <c r="A26" s="8">
        <f t="shared" si="0"/>
        <v>20</v>
      </c>
      <c r="B26" s="39" t="s">
        <v>40</v>
      </c>
      <c r="C26" s="40"/>
      <c r="D26" s="40"/>
      <c r="E26" s="40"/>
      <c r="F26" s="282"/>
    </row>
    <row r="27" spans="1:6" ht="15" customHeight="1">
      <c r="A27" s="8">
        <f t="shared" si="0"/>
        <v>21</v>
      </c>
      <c r="B27" s="39" t="s">
        <v>41</v>
      </c>
      <c r="C27" s="40"/>
      <c r="D27" s="40"/>
      <c r="E27" s="40"/>
      <c r="F27" s="282"/>
    </row>
    <row r="28" spans="1:6" ht="15" customHeight="1">
      <c r="A28" s="8">
        <f t="shared" si="0"/>
        <v>22</v>
      </c>
      <c r="B28" s="39" t="s">
        <v>42</v>
      </c>
      <c r="C28" s="40"/>
      <c r="D28" s="40"/>
      <c r="E28" s="40"/>
      <c r="F28" s="282"/>
    </row>
    <row r="29" spans="1:6" ht="15" customHeight="1">
      <c r="A29" s="8">
        <f t="shared" si="0"/>
        <v>23</v>
      </c>
      <c r="B29" s="39" t="s">
        <v>44</v>
      </c>
      <c r="C29" s="40"/>
      <c r="D29" s="40">
        <v>1000</v>
      </c>
      <c r="E29" s="40">
        <v>0</v>
      </c>
      <c r="F29" s="23">
        <f>E29/D29</f>
        <v>0</v>
      </c>
    </row>
    <row r="30" spans="1:6" ht="15" customHeight="1">
      <c r="A30" s="8">
        <f t="shared" si="0"/>
        <v>24</v>
      </c>
      <c r="B30" s="31" t="s">
        <v>43</v>
      </c>
      <c r="C30" s="40"/>
      <c r="D30" s="40"/>
      <c r="E30" s="40"/>
      <c r="F30" s="23"/>
    </row>
    <row r="31" spans="1:6" ht="29.25" customHeight="1">
      <c r="A31" s="11">
        <f>A30+1</f>
        <v>25</v>
      </c>
      <c r="B31" s="41" t="s">
        <v>46</v>
      </c>
      <c r="C31" s="37">
        <v>9879</v>
      </c>
      <c r="D31" s="37">
        <v>9792</v>
      </c>
      <c r="E31" s="37">
        <f>E35</f>
        <v>0</v>
      </c>
      <c r="F31" s="37">
        <f>F35</f>
        <v>0</v>
      </c>
    </row>
    <row r="32" spans="1:6" ht="15" customHeight="1">
      <c r="A32" s="11">
        <v>30</v>
      </c>
      <c r="B32" s="42" t="s">
        <v>47</v>
      </c>
      <c r="C32" s="40"/>
      <c r="D32" s="40"/>
      <c r="E32" s="40"/>
      <c r="F32" s="23"/>
    </row>
    <row r="33" spans="1:6" ht="15" customHeight="1">
      <c r="A33" s="11">
        <v>31</v>
      </c>
      <c r="B33" s="42" t="s">
        <v>48</v>
      </c>
      <c r="C33" s="40"/>
      <c r="D33" s="40"/>
      <c r="E33" s="40"/>
      <c r="F33" s="23"/>
    </row>
    <row r="34" spans="1:6" ht="15" customHeight="1">
      <c r="A34" s="11">
        <v>32</v>
      </c>
      <c r="B34" s="42" t="s">
        <v>49</v>
      </c>
      <c r="C34" s="40"/>
      <c r="D34" s="40"/>
      <c r="E34" s="40"/>
      <c r="F34" s="23"/>
    </row>
    <row r="35" spans="1:6" ht="15" customHeight="1">
      <c r="A35" s="11">
        <v>33</v>
      </c>
      <c r="B35" s="42" t="s">
        <v>50</v>
      </c>
      <c r="C35" s="40">
        <v>9879</v>
      </c>
      <c r="D35" s="40">
        <v>9792</v>
      </c>
      <c r="E35" s="40">
        <v>0</v>
      </c>
      <c r="F35" s="23">
        <f>E35/D35</f>
        <v>0</v>
      </c>
    </row>
    <row r="36" spans="1:6" ht="15" customHeight="1">
      <c r="A36" s="11">
        <v>34</v>
      </c>
      <c r="B36" s="42" t="s">
        <v>51</v>
      </c>
      <c r="C36" s="40"/>
      <c r="D36" s="40"/>
      <c r="E36" s="40"/>
      <c r="F36" s="23"/>
    </row>
    <row r="37" spans="1:6" ht="15" customHeight="1">
      <c r="A37" s="11">
        <v>35</v>
      </c>
      <c r="B37" s="43" t="s">
        <v>3</v>
      </c>
      <c r="C37" s="37"/>
      <c r="D37" s="44"/>
      <c r="E37" s="44"/>
      <c r="F37" s="23"/>
    </row>
    <row r="38" spans="1:6" ht="15" customHeight="1">
      <c r="A38" s="11">
        <v>36</v>
      </c>
      <c r="B38" s="43"/>
      <c r="C38" s="37"/>
      <c r="D38" s="40"/>
      <c r="E38" s="40"/>
      <c r="F38" s="23"/>
    </row>
    <row r="39" spans="1:6" ht="15" customHeight="1">
      <c r="A39" s="11">
        <v>37</v>
      </c>
      <c r="B39" s="45" t="s">
        <v>4</v>
      </c>
      <c r="C39" s="37"/>
      <c r="D39" s="37"/>
      <c r="E39" s="37"/>
      <c r="F39" s="23"/>
    </row>
    <row r="40" spans="1:6" ht="15" customHeight="1">
      <c r="A40" s="11">
        <v>38</v>
      </c>
      <c r="B40" s="46"/>
      <c r="C40" s="44"/>
      <c r="D40" s="44"/>
      <c r="E40" s="44"/>
      <c r="F40" s="23"/>
    </row>
    <row r="41" spans="1:6" ht="21" customHeight="1">
      <c r="A41" s="11">
        <v>39</v>
      </c>
      <c r="B41" s="38" t="s">
        <v>5</v>
      </c>
      <c r="C41" s="37"/>
      <c r="D41" s="37"/>
      <c r="E41" s="37"/>
      <c r="F41" s="23"/>
    </row>
    <row r="42" spans="1:6" ht="21.75" customHeight="1">
      <c r="A42" s="11">
        <v>40</v>
      </c>
      <c r="B42" s="39" t="s">
        <v>70</v>
      </c>
      <c r="C42" s="40"/>
      <c r="D42" s="40"/>
      <c r="E42" s="40"/>
      <c r="F42" s="23"/>
    </row>
    <row r="43" spans="1:6" ht="28.5" customHeight="1">
      <c r="A43" s="11">
        <v>41</v>
      </c>
      <c r="B43" s="39" t="s">
        <v>71</v>
      </c>
      <c r="C43" s="40"/>
      <c r="D43" s="40"/>
      <c r="E43" s="40"/>
      <c r="F43" s="23"/>
    </row>
    <row r="44" spans="1:6" ht="31.5" customHeight="1">
      <c r="A44" s="11">
        <v>42</v>
      </c>
      <c r="B44" s="39" t="s">
        <v>72</v>
      </c>
      <c r="C44" s="40"/>
      <c r="D44" s="40"/>
      <c r="E44" s="40"/>
      <c r="F44" s="23"/>
    </row>
    <row r="45" spans="1:6" ht="15" customHeight="1">
      <c r="A45" s="11">
        <v>43</v>
      </c>
      <c r="B45" s="39" t="s">
        <v>73</v>
      </c>
      <c r="C45" s="40"/>
      <c r="D45" s="40"/>
      <c r="E45" s="40"/>
      <c r="F45" s="23"/>
    </row>
    <row r="46" spans="1:6" ht="15" customHeight="1">
      <c r="A46" s="11">
        <v>44</v>
      </c>
      <c r="B46" s="39" t="s">
        <v>36</v>
      </c>
      <c r="C46" s="40"/>
      <c r="D46" s="40"/>
      <c r="E46" s="40"/>
      <c r="F46" s="23"/>
    </row>
    <row r="47" spans="1:6" ht="15" customHeight="1">
      <c r="A47" s="11">
        <v>45</v>
      </c>
      <c r="B47" s="39" t="s">
        <v>114</v>
      </c>
      <c r="C47" s="40"/>
      <c r="D47" s="40"/>
      <c r="E47" s="40"/>
      <c r="F47" s="23"/>
    </row>
    <row r="48" spans="1:6" ht="15" customHeight="1">
      <c r="A48" s="11">
        <v>46</v>
      </c>
      <c r="B48" s="305" t="s">
        <v>392</v>
      </c>
      <c r="C48" s="40"/>
      <c r="D48" s="40"/>
      <c r="E48" s="40"/>
      <c r="F48" s="23"/>
    </row>
    <row r="49" spans="1:6" s="1" customFormat="1" ht="15" customHeight="1">
      <c r="A49" s="54"/>
      <c r="B49" s="55"/>
      <c r="C49" s="56"/>
      <c r="D49" s="56"/>
      <c r="E49" s="56"/>
      <c r="F49" s="57"/>
    </row>
    <row r="50" spans="1:6" ht="15" customHeight="1">
      <c r="A50" s="8"/>
      <c r="B50" s="18" t="s">
        <v>29</v>
      </c>
      <c r="C50" s="3" t="s">
        <v>30</v>
      </c>
      <c r="D50" s="8" t="s">
        <v>97</v>
      </c>
      <c r="E50" s="8" t="s">
        <v>98</v>
      </c>
      <c r="F50" s="8" t="s">
        <v>32</v>
      </c>
    </row>
    <row r="51" spans="1:6" ht="36.75" customHeight="1">
      <c r="A51" s="11" t="s">
        <v>20</v>
      </c>
      <c r="B51" s="10" t="s">
        <v>21</v>
      </c>
      <c r="C51" s="12" t="s">
        <v>27</v>
      </c>
      <c r="D51" s="24" t="s">
        <v>390</v>
      </c>
      <c r="E51" s="24" t="s">
        <v>428</v>
      </c>
      <c r="F51" s="24" t="s">
        <v>28</v>
      </c>
    </row>
    <row r="52" spans="1:6" ht="31.5" customHeight="1">
      <c r="A52" s="18">
        <v>47</v>
      </c>
      <c r="B52" s="38" t="s">
        <v>6</v>
      </c>
      <c r="C52" s="37"/>
      <c r="D52" s="37"/>
      <c r="E52" s="37"/>
      <c r="F52" s="23"/>
    </row>
    <row r="53" spans="1:6" ht="15" customHeight="1">
      <c r="A53" s="11">
        <v>48</v>
      </c>
      <c r="B53" s="39" t="s">
        <v>52</v>
      </c>
      <c r="C53" s="40"/>
      <c r="D53" s="40"/>
      <c r="E53" s="40"/>
      <c r="F53" s="23"/>
    </row>
    <row r="54" spans="1:6" ht="15" customHeight="1">
      <c r="A54" s="18">
        <v>49</v>
      </c>
      <c r="B54" s="38" t="s">
        <v>53</v>
      </c>
      <c r="C54" s="37"/>
      <c r="D54" s="37"/>
      <c r="E54" s="37"/>
      <c r="F54" s="23"/>
    </row>
    <row r="55" spans="1:6" ht="23.25" customHeight="1">
      <c r="A55" s="11">
        <v>50</v>
      </c>
      <c r="B55" s="39" t="s">
        <v>54</v>
      </c>
      <c r="C55" s="40"/>
      <c r="D55" s="40"/>
      <c r="E55" s="40"/>
      <c r="F55" s="23"/>
    </row>
    <row r="56" spans="1:6" ht="15" customHeight="1">
      <c r="A56" s="18">
        <v>51</v>
      </c>
      <c r="B56" s="39" t="s">
        <v>55</v>
      </c>
      <c r="C56" s="40"/>
      <c r="D56" s="40"/>
      <c r="E56" s="40"/>
      <c r="F56" s="282"/>
    </row>
    <row r="57" spans="1:6" ht="15" customHeight="1">
      <c r="A57" s="11">
        <v>52</v>
      </c>
      <c r="B57" s="39" t="s">
        <v>56</v>
      </c>
      <c r="C57" s="44"/>
      <c r="D57" s="40"/>
      <c r="E57" s="40"/>
      <c r="F57" s="23"/>
    </row>
    <row r="58" spans="1:6" ht="15" customHeight="1">
      <c r="A58" s="18">
        <v>53</v>
      </c>
      <c r="B58" s="43"/>
      <c r="C58" s="44"/>
      <c r="D58" s="44"/>
      <c r="E58" s="44"/>
      <c r="F58" s="23"/>
    </row>
    <row r="59" spans="1:6" ht="15" customHeight="1">
      <c r="A59" s="11">
        <v>54</v>
      </c>
      <c r="B59" s="45" t="s">
        <v>57</v>
      </c>
      <c r="C59" s="37"/>
      <c r="D59" s="37"/>
      <c r="E59" s="37"/>
      <c r="F59" s="23"/>
    </row>
    <row r="60" spans="1:6" ht="15" customHeight="1">
      <c r="A60" s="18">
        <v>55</v>
      </c>
      <c r="B60" s="47" t="s">
        <v>429</v>
      </c>
      <c r="C60" s="37">
        <v>602</v>
      </c>
      <c r="D60" s="37">
        <v>52</v>
      </c>
      <c r="E60" s="37">
        <v>52</v>
      </c>
      <c r="F60" s="23">
        <f>E60/D60</f>
        <v>1</v>
      </c>
    </row>
    <row r="61" spans="1:6" ht="15" customHeight="1">
      <c r="A61" s="11">
        <v>56</v>
      </c>
      <c r="B61" s="47" t="s">
        <v>81</v>
      </c>
      <c r="C61" s="37">
        <v>3000</v>
      </c>
      <c r="D61" s="37">
        <v>13434</v>
      </c>
      <c r="E61" s="37">
        <v>15116</v>
      </c>
      <c r="F61" s="23">
        <f>E61/D61</f>
        <v>1.1252047044811673</v>
      </c>
    </row>
    <row r="62" spans="1:6" ht="15" customHeight="1">
      <c r="A62" s="18">
        <v>57</v>
      </c>
      <c r="B62" s="38" t="s">
        <v>74</v>
      </c>
      <c r="C62" s="40"/>
      <c r="D62" s="40"/>
      <c r="E62" s="40"/>
      <c r="F62" s="23"/>
    </row>
    <row r="63" spans="1:6" ht="15" customHeight="1">
      <c r="A63" s="11">
        <v>58</v>
      </c>
      <c r="B63" s="43" t="s">
        <v>7</v>
      </c>
      <c r="C63" s="37"/>
      <c r="D63" s="37"/>
      <c r="E63" s="37"/>
      <c r="F63" s="23"/>
    </row>
    <row r="64" spans="1:6" ht="15" customHeight="1">
      <c r="A64" s="18">
        <v>59</v>
      </c>
      <c r="B64" s="46"/>
      <c r="C64" s="40"/>
      <c r="D64" s="40"/>
      <c r="E64" s="40"/>
      <c r="F64" s="23"/>
    </row>
    <row r="65" spans="1:6" ht="15" customHeight="1">
      <c r="A65" s="11">
        <v>60</v>
      </c>
      <c r="B65" s="38" t="s">
        <v>8</v>
      </c>
      <c r="C65" s="37"/>
      <c r="D65" s="37"/>
      <c r="E65" s="37"/>
      <c r="F65" s="23"/>
    </row>
    <row r="66" spans="1:6" ht="15" customHeight="1">
      <c r="A66" s="18">
        <v>61</v>
      </c>
      <c r="B66" s="38" t="s">
        <v>9</v>
      </c>
      <c r="C66" s="37"/>
      <c r="D66" s="37"/>
      <c r="E66" s="37"/>
      <c r="F66" s="23"/>
    </row>
    <row r="67" spans="1:6" ht="15" customHeight="1">
      <c r="A67" s="11">
        <v>62</v>
      </c>
      <c r="B67" s="38" t="s">
        <v>10</v>
      </c>
      <c r="C67" s="37"/>
      <c r="D67" s="37"/>
      <c r="E67" s="37"/>
      <c r="F67" s="23"/>
    </row>
    <row r="68" spans="1:6" ht="15" customHeight="1">
      <c r="A68" s="18">
        <v>63</v>
      </c>
      <c r="B68" s="38" t="s">
        <v>11</v>
      </c>
      <c r="C68" s="37"/>
      <c r="D68" s="37"/>
      <c r="E68" s="37"/>
      <c r="F68" s="23"/>
    </row>
    <row r="69" spans="1:6" ht="15" customHeight="1">
      <c r="A69" s="11">
        <v>64</v>
      </c>
      <c r="B69" s="39"/>
      <c r="C69" s="40"/>
      <c r="D69" s="40"/>
      <c r="E69" s="40"/>
      <c r="F69" s="23"/>
    </row>
    <row r="70" spans="1:6" ht="21" customHeight="1">
      <c r="A70" s="18">
        <v>65</v>
      </c>
      <c r="B70" s="15" t="s">
        <v>12</v>
      </c>
      <c r="C70" s="16">
        <f>SUM(C20+C48+C60+C61+C31)</f>
        <v>13481</v>
      </c>
      <c r="D70" s="16">
        <f>SUM(D20+D48+D60+D61+D31)</f>
        <v>24278</v>
      </c>
      <c r="E70" s="16">
        <f>SUM(E20+E48+E60+E61+E31)</f>
        <v>15168</v>
      </c>
      <c r="F70" s="23">
        <f>E70/D70</f>
        <v>0.6247631600626081</v>
      </c>
    </row>
    <row r="71" spans="1:6" ht="12.75">
      <c r="A71" s="26"/>
      <c r="B71" s="19"/>
      <c r="C71" s="5"/>
      <c r="D71" s="5"/>
      <c r="E71" s="5"/>
      <c r="F71" s="21"/>
    </row>
  </sheetData>
  <sheetProtection/>
  <mergeCells count="3">
    <mergeCell ref="A1:L1"/>
    <mergeCell ref="A2:L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8.8515625" style="0" customWidth="1"/>
    <col min="2" max="2" width="33.00390625" style="0" customWidth="1"/>
    <col min="6" max="6" width="9.140625" style="0" customWidth="1"/>
    <col min="7" max="7" width="0.2890625" style="0" customWidth="1"/>
    <col min="8" max="12" width="9.140625" style="0" hidden="1" customWidth="1"/>
  </cols>
  <sheetData>
    <row r="1" spans="1:12" ht="15" customHeight="1">
      <c r="A1" s="350" t="s">
        <v>467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6" ht="12.75">
      <c r="A3" s="355" t="s">
        <v>426</v>
      </c>
      <c r="B3" s="355"/>
      <c r="C3" s="355"/>
      <c r="D3" s="355"/>
      <c r="E3" s="355"/>
      <c r="F3" s="355"/>
    </row>
    <row r="4" spans="1:6" ht="12.75">
      <c r="A4" s="25"/>
      <c r="B4" s="13"/>
      <c r="C4" s="25"/>
      <c r="D4" s="25"/>
      <c r="E4" s="25"/>
      <c r="F4" s="20" t="s">
        <v>19</v>
      </c>
    </row>
    <row r="5" spans="1:6" ht="12.75">
      <c r="A5" s="8"/>
      <c r="B5" s="18" t="s">
        <v>29</v>
      </c>
      <c r="C5" s="8" t="s">
        <v>30</v>
      </c>
      <c r="D5" s="8" t="s">
        <v>97</v>
      </c>
      <c r="E5" s="8" t="s">
        <v>98</v>
      </c>
      <c r="F5" s="8" t="s">
        <v>32</v>
      </c>
    </row>
    <row r="6" spans="1:6" ht="54.75" customHeight="1">
      <c r="A6" s="11" t="s">
        <v>34</v>
      </c>
      <c r="B6" s="10" t="s">
        <v>21</v>
      </c>
      <c r="C6" s="24" t="s">
        <v>388</v>
      </c>
      <c r="D6" s="24" t="s">
        <v>390</v>
      </c>
      <c r="E6" s="24" t="s">
        <v>389</v>
      </c>
      <c r="F6" s="24" t="s">
        <v>28</v>
      </c>
    </row>
    <row r="7" spans="1:6" ht="12.75">
      <c r="A7" s="8"/>
      <c r="B7" s="39"/>
      <c r="C7" s="48"/>
      <c r="D7" s="48"/>
      <c r="E7" s="48"/>
      <c r="F7" s="48"/>
    </row>
    <row r="8" spans="1:6" ht="12.75">
      <c r="A8" s="8">
        <v>1</v>
      </c>
      <c r="B8" s="38" t="s">
        <v>1</v>
      </c>
      <c r="C8" s="16">
        <f>SUM(C21+C20+C9)</f>
        <v>13381</v>
      </c>
      <c r="D8" s="16">
        <f>SUM(D21+D20+D9)</f>
        <v>24178</v>
      </c>
      <c r="E8" s="16">
        <f>SUM(E21+E20+E9)</f>
        <v>14626</v>
      </c>
      <c r="F8" s="27">
        <f>E8/D8</f>
        <v>0.6049301017453884</v>
      </c>
    </row>
    <row r="9" spans="1:6" s="51" customFormat="1" ht="12.75">
      <c r="A9" s="8">
        <f>A8+1</f>
        <v>2</v>
      </c>
      <c r="B9" s="38" t="s">
        <v>76</v>
      </c>
      <c r="C9" s="16">
        <f>C10+C11+C12+C13+C14+C15</f>
        <v>10522</v>
      </c>
      <c r="D9" s="16">
        <f>D10+D11+D12+D13+D14+D15+D18</f>
        <v>14372</v>
      </c>
      <c r="E9" s="16">
        <f>E10+E11+E12+E13+E14+E15+E18</f>
        <v>11873</v>
      </c>
      <c r="F9" s="27">
        <f>E9/D9</f>
        <v>0.826120233787921</v>
      </c>
    </row>
    <row r="10" spans="1:6" ht="12.75">
      <c r="A10" s="8"/>
      <c r="B10" s="39" t="s">
        <v>102</v>
      </c>
      <c r="C10" s="48">
        <v>7747</v>
      </c>
      <c r="D10" s="48">
        <v>11537</v>
      </c>
      <c r="E10" s="48">
        <v>9462</v>
      </c>
      <c r="F10" s="283">
        <f>E10/D10</f>
        <v>0.8201438848920863</v>
      </c>
    </row>
    <row r="11" spans="1:6" ht="12.75">
      <c r="A11" s="8"/>
      <c r="B11" s="39" t="s">
        <v>103</v>
      </c>
      <c r="C11" s="48"/>
      <c r="D11" s="48">
        <v>0</v>
      </c>
      <c r="E11" s="48">
        <v>0</v>
      </c>
      <c r="F11" s="283"/>
    </row>
    <row r="12" spans="1:6" ht="12.75">
      <c r="A12" s="8"/>
      <c r="B12" s="39" t="s">
        <v>115</v>
      </c>
      <c r="C12" s="48">
        <v>0</v>
      </c>
      <c r="D12" s="48">
        <v>0</v>
      </c>
      <c r="E12" s="48">
        <v>0</v>
      </c>
      <c r="F12" s="283"/>
    </row>
    <row r="13" spans="1:6" ht="12.75">
      <c r="A13" s="8"/>
      <c r="B13" s="39" t="s">
        <v>427</v>
      </c>
      <c r="C13" s="48">
        <v>424</v>
      </c>
      <c r="D13" s="48">
        <v>424</v>
      </c>
      <c r="E13" s="48">
        <v>246</v>
      </c>
      <c r="F13" s="283">
        <f>E13/D13</f>
        <v>0.5801886792452831</v>
      </c>
    </row>
    <row r="14" spans="1:6" ht="12.75">
      <c r="A14" s="8"/>
      <c r="B14" s="39" t="s">
        <v>104</v>
      </c>
      <c r="C14" s="48">
        <v>246</v>
      </c>
      <c r="D14" s="48">
        <v>246</v>
      </c>
      <c r="E14" s="48">
        <v>0</v>
      </c>
      <c r="F14" s="283">
        <f>E14/D14</f>
        <v>0</v>
      </c>
    </row>
    <row r="15" spans="1:6" ht="12.75">
      <c r="A15" s="8"/>
      <c r="B15" s="39" t="s">
        <v>105</v>
      </c>
      <c r="C15" s="48">
        <v>2105</v>
      </c>
      <c r="D15" s="48">
        <v>2105</v>
      </c>
      <c r="E15" s="48">
        <v>2105</v>
      </c>
      <c r="F15" s="27"/>
    </row>
    <row r="16" spans="1:6" ht="12.75">
      <c r="A16" s="8"/>
      <c r="B16" s="39" t="s">
        <v>106</v>
      </c>
      <c r="C16" s="40">
        <v>0</v>
      </c>
      <c r="D16" s="48">
        <v>0</v>
      </c>
      <c r="E16" s="48">
        <v>2177</v>
      </c>
      <c r="F16" s="27"/>
    </row>
    <row r="17" spans="1:6" ht="45">
      <c r="A17" s="8"/>
      <c r="B17" s="39" t="s">
        <v>107</v>
      </c>
      <c r="C17" s="48">
        <v>0</v>
      </c>
      <c r="D17" s="48">
        <v>0</v>
      </c>
      <c r="E17" s="48">
        <v>0</v>
      </c>
      <c r="F17" s="283"/>
    </row>
    <row r="18" spans="1:6" ht="22.5">
      <c r="A18" s="8"/>
      <c r="B18" s="39" t="s">
        <v>391</v>
      </c>
      <c r="C18" s="48">
        <v>0</v>
      </c>
      <c r="D18" s="48">
        <v>60</v>
      </c>
      <c r="E18" s="48">
        <v>60</v>
      </c>
      <c r="F18" s="283">
        <f>E18/D18</f>
        <v>1</v>
      </c>
    </row>
    <row r="19" spans="1:6" ht="12.75">
      <c r="A19" s="8"/>
      <c r="B19" s="39" t="s">
        <v>108</v>
      </c>
      <c r="C19" s="48">
        <v>0</v>
      </c>
      <c r="D19" s="48">
        <v>0</v>
      </c>
      <c r="E19" s="48">
        <v>0</v>
      </c>
      <c r="F19" s="283"/>
    </row>
    <row r="20" spans="1:7" s="51" customFormat="1" ht="21.75">
      <c r="A20" s="8">
        <f>A9+1</f>
        <v>3</v>
      </c>
      <c r="B20" s="38" t="s">
        <v>77</v>
      </c>
      <c r="C20" s="16">
        <v>2369</v>
      </c>
      <c r="D20" s="16">
        <v>2549</v>
      </c>
      <c r="E20" s="16">
        <v>2387</v>
      </c>
      <c r="F20" s="27">
        <f aca="true" t="shared" si="0" ref="F20:F25">E20/D20</f>
        <v>0.9364456649666536</v>
      </c>
      <c r="G20" s="51">
        <v>790</v>
      </c>
    </row>
    <row r="21" spans="1:7" s="51" customFormat="1" ht="12.75">
      <c r="A21" s="8">
        <f aca="true" t="shared" si="1" ref="A21:A39">A20+1</f>
        <v>4</v>
      </c>
      <c r="B21" s="38" t="s">
        <v>22</v>
      </c>
      <c r="C21" s="16">
        <f>SUM(C22:C25)</f>
        <v>490</v>
      </c>
      <c r="D21" s="16">
        <f>SUM(D22:D25)</f>
        <v>7257</v>
      </c>
      <c r="E21" s="16">
        <f>SUM(E22:E25)</f>
        <v>366</v>
      </c>
      <c r="F21" s="27">
        <f t="shared" si="0"/>
        <v>0.050434063662670524</v>
      </c>
      <c r="G21" s="51">
        <v>100</v>
      </c>
    </row>
    <row r="22" spans="1:6" ht="12.75">
      <c r="A22" s="8"/>
      <c r="B22" s="39" t="s">
        <v>109</v>
      </c>
      <c r="C22" s="48">
        <v>110</v>
      </c>
      <c r="D22" s="48">
        <v>3277</v>
      </c>
      <c r="E22" s="48">
        <v>91</v>
      </c>
      <c r="F22" s="283">
        <f t="shared" si="0"/>
        <v>0.027769301190112908</v>
      </c>
    </row>
    <row r="23" spans="1:6" ht="12.75">
      <c r="A23" s="8"/>
      <c r="B23" s="39" t="s">
        <v>110</v>
      </c>
      <c r="C23" s="48">
        <v>0</v>
      </c>
      <c r="D23" s="48">
        <v>0</v>
      </c>
      <c r="E23" s="48">
        <v>0</v>
      </c>
      <c r="F23" s="283"/>
    </row>
    <row r="24" spans="1:6" ht="12.75">
      <c r="A24" s="8"/>
      <c r="B24" s="39" t="s">
        <v>111</v>
      </c>
      <c r="C24" s="48">
        <v>141</v>
      </c>
      <c r="D24" s="48">
        <v>3741</v>
      </c>
      <c r="E24" s="48">
        <v>153</v>
      </c>
      <c r="F24" s="283">
        <f t="shared" si="0"/>
        <v>0.0408981555733761</v>
      </c>
    </row>
    <row r="25" spans="1:6" ht="12.75">
      <c r="A25" s="8"/>
      <c r="B25" s="39" t="s">
        <v>112</v>
      </c>
      <c r="C25" s="48">
        <v>239</v>
      </c>
      <c r="D25" s="48">
        <v>239</v>
      </c>
      <c r="E25" s="48">
        <v>122</v>
      </c>
      <c r="F25" s="283">
        <f t="shared" si="0"/>
        <v>0.5104602510460251</v>
      </c>
    </row>
    <row r="26" spans="1:6" ht="12.75">
      <c r="A26" s="8">
        <f>A21+1</f>
        <v>5</v>
      </c>
      <c r="B26" s="39" t="s">
        <v>79</v>
      </c>
      <c r="C26" s="48"/>
      <c r="D26" s="48"/>
      <c r="E26" s="48"/>
      <c r="F26" s="27"/>
    </row>
    <row r="27" spans="1:6" ht="12.75">
      <c r="A27" s="8">
        <f t="shared" si="1"/>
        <v>6</v>
      </c>
      <c r="B27" s="39" t="s">
        <v>78</v>
      </c>
      <c r="C27" s="48"/>
      <c r="D27" s="48"/>
      <c r="E27" s="48"/>
      <c r="F27" s="27"/>
    </row>
    <row r="28" spans="1:6" ht="12.75">
      <c r="A28" s="8">
        <f t="shared" si="1"/>
        <v>7</v>
      </c>
      <c r="B28" s="39" t="s">
        <v>23</v>
      </c>
      <c r="C28" s="48"/>
      <c r="D28" s="48"/>
      <c r="E28" s="48"/>
      <c r="F28" s="27"/>
    </row>
    <row r="29" spans="1:6" ht="12.75">
      <c r="A29" s="8">
        <f t="shared" si="1"/>
        <v>8</v>
      </c>
      <c r="B29" s="38"/>
      <c r="C29" s="16"/>
      <c r="D29" s="16"/>
      <c r="E29" s="16"/>
      <c r="F29" s="27"/>
    </row>
    <row r="30" spans="1:6" ht="12.75">
      <c r="A30" s="8">
        <f t="shared" si="1"/>
        <v>9</v>
      </c>
      <c r="B30" s="38" t="s">
        <v>13</v>
      </c>
      <c r="C30" s="49">
        <v>100</v>
      </c>
      <c r="D30" s="16">
        <v>100</v>
      </c>
      <c r="E30" s="16">
        <v>0</v>
      </c>
      <c r="F30" s="27"/>
    </row>
    <row r="31" spans="1:6" ht="12.75">
      <c r="A31" s="8">
        <f t="shared" si="1"/>
        <v>10</v>
      </c>
      <c r="B31" s="39"/>
      <c r="C31" s="48"/>
      <c r="D31" s="48"/>
      <c r="E31" s="48"/>
      <c r="F31" s="27"/>
    </row>
    <row r="32" spans="1:6" ht="12.75">
      <c r="A32" s="8">
        <f t="shared" si="1"/>
        <v>11</v>
      </c>
      <c r="B32" s="39" t="s">
        <v>33</v>
      </c>
      <c r="C32" s="48">
        <v>100</v>
      </c>
      <c r="D32" s="48">
        <v>100</v>
      </c>
      <c r="E32" s="48">
        <v>0</v>
      </c>
      <c r="F32" s="283"/>
    </row>
    <row r="33" spans="1:6" ht="12.75">
      <c r="A33" s="8">
        <f t="shared" si="1"/>
        <v>12</v>
      </c>
      <c r="B33" s="39" t="s">
        <v>0</v>
      </c>
      <c r="C33" s="48"/>
      <c r="D33" s="48"/>
      <c r="E33" s="48"/>
      <c r="F33" s="27"/>
    </row>
    <row r="34" spans="1:6" ht="12.75">
      <c r="A34" s="8">
        <f t="shared" si="1"/>
        <v>13</v>
      </c>
      <c r="B34" s="38"/>
      <c r="C34" s="16"/>
      <c r="D34" s="16"/>
      <c r="E34" s="16"/>
      <c r="F34" s="27"/>
    </row>
    <row r="35" spans="1:6" ht="12.75">
      <c r="A35" s="8">
        <f t="shared" si="1"/>
        <v>14</v>
      </c>
      <c r="B35" s="10" t="s">
        <v>14</v>
      </c>
      <c r="C35" s="16"/>
      <c r="D35" s="16"/>
      <c r="E35" s="16"/>
      <c r="F35" s="27"/>
    </row>
    <row r="36" spans="1:6" ht="12.75">
      <c r="A36" s="8">
        <f t="shared" si="1"/>
        <v>15</v>
      </c>
      <c r="B36" s="38" t="s">
        <v>15</v>
      </c>
      <c r="C36" s="49"/>
      <c r="D36" s="49"/>
      <c r="E36" s="49"/>
      <c r="F36" s="27"/>
    </row>
    <row r="37" spans="1:6" ht="22.5">
      <c r="A37" s="8">
        <f t="shared" si="1"/>
        <v>16</v>
      </c>
      <c r="B37" s="39" t="s">
        <v>80</v>
      </c>
      <c r="C37" s="16"/>
      <c r="D37" s="16"/>
      <c r="E37" s="16"/>
      <c r="F37" s="27"/>
    </row>
    <row r="38" spans="1:6" ht="12.75">
      <c r="A38" s="8">
        <f t="shared" si="1"/>
        <v>17</v>
      </c>
      <c r="B38" s="39" t="s">
        <v>81</v>
      </c>
      <c r="C38" s="16"/>
      <c r="D38" s="16"/>
      <c r="E38" s="16"/>
      <c r="F38" s="27"/>
    </row>
    <row r="39" spans="1:6" ht="12.75">
      <c r="A39" s="8">
        <f t="shared" si="1"/>
        <v>18</v>
      </c>
      <c r="B39" s="15" t="s">
        <v>16</v>
      </c>
      <c r="C39" s="16">
        <f>C8+C30</f>
        <v>13481</v>
      </c>
      <c r="D39" s="16">
        <f>D8+D30</f>
        <v>24278</v>
      </c>
      <c r="E39" s="16">
        <f>E8+E30</f>
        <v>14626</v>
      </c>
      <c r="F39" s="27">
        <f>E39/D39</f>
        <v>0.6024384216162781</v>
      </c>
    </row>
    <row r="40" spans="1:6" ht="46.5" customHeight="1">
      <c r="A40" s="33">
        <v>19</v>
      </c>
      <c r="B40" s="52" t="s">
        <v>353</v>
      </c>
      <c r="C40" s="18"/>
      <c r="D40" s="36"/>
      <c r="E40" s="36"/>
      <c r="F40" s="27"/>
    </row>
  </sheetData>
  <sheetProtection/>
  <mergeCells count="3">
    <mergeCell ref="A1:L1"/>
    <mergeCell ref="A2:L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8515625" style="26" customWidth="1"/>
    <col min="2" max="2" width="52.57421875" style="19" bestFit="1" customWidth="1"/>
    <col min="3" max="4" width="11.8515625" style="22" customWidth="1"/>
    <col min="5" max="5" width="9.8515625" style="22" customWidth="1"/>
    <col min="6" max="16384" width="9.140625" style="4" customWidth="1"/>
  </cols>
  <sheetData>
    <row r="1" spans="1:6" ht="12.75">
      <c r="A1" s="346" t="s">
        <v>468</v>
      </c>
      <c r="B1" s="346"/>
      <c r="C1" s="346"/>
      <c r="D1" s="346"/>
      <c r="E1" s="346"/>
      <c r="F1" s="14"/>
    </row>
    <row r="2" spans="1:6" ht="25.5" customHeight="1">
      <c r="A2" s="346"/>
      <c r="B2" s="346"/>
      <c r="C2" s="346"/>
      <c r="D2" s="346"/>
      <c r="E2" s="346"/>
      <c r="F2" s="14"/>
    </row>
    <row r="3" spans="1:6" ht="15.75">
      <c r="A3" s="358" t="s">
        <v>438</v>
      </c>
      <c r="B3" s="357"/>
      <c r="C3" s="357"/>
      <c r="D3" s="357"/>
      <c r="E3" s="357"/>
      <c r="F3" s="357"/>
    </row>
    <row r="4" spans="1:6" s="7" customFormat="1" ht="15.75">
      <c r="A4" s="347" t="s">
        <v>398</v>
      </c>
      <c r="B4" s="357"/>
      <c r="C4" s="357"/>
      <c r="D4" s="357"/>
      <c r="E4" s="357"/>
      <c r="F4" s="357"/>
    </row>
    <row r="5" spans="1:6" ht="12.75">
      <c r="A5" s="14"/>
      <c r="B5" s="227"/>
      <c r="C5" s="284"/>
      <c r="D5" s="14"/>
      <c r="E5" s="14"/>
      <c r="F5" s="14"/>
    </row>
    <row r="6" spans="1:6" ht="12.75">
      <c r="A6" s="356" t="s">
        <v>19</v>
      </c>
      <c r="B6" s="357"/>
      <c r="C6" s="357"/>
      <c r="D6" s="357"/>
      <c r="E6" s="357"/>
      <c r="F6" s="357"/>
    </row>
    <row r="7" spans="1:6" ht="51">
      <c r="A7" s="285"/>
      <c r="B7" s="122" t="s">
        <v>285</v>
      </c>
      <c r="C7" s="80" t="s">
        <v>388</v>
      </c>
      <c r="D7" s="307" t="s">
        <v>390</v>
      </c>
      <c r="E7" s="307" t="s">
        <v>389</v>
      </c>
      <c r="F7" s="307" t="s">
        <v>399</v>
      </c>
    </row>
    <row r="8" spans="1:6" ht="12.75">
      <c r="A8" s="286">
        <v>1</v>
      </c>
      <c r="B8" s="287" t="s">
        <v>440</v>
      </c>
      <c r="C8" s="288"/>
      <c r="D8" s="288">
        <v>99</v>
      </c>
      <c r="E8" s="288">
        <v>99</v>
      </c>
      <c r="F8" s="289">
        <f>E8/D8</f>
        <v>1</v>
      </c>
    </row>
    <row r="9" spans="1:6" ht="12.75">
      <c r="A9" s="285">
        <v>2</v>
      </c>
      <c r="B9" s="336" t="s">
        <v>441</v>
      </c>
      <c r="C9" s="148"/>
      <c r="D9" s="148">
        <v>2616</v>
      </c>
      <c r="E9" s="148">
        <v>2616</v>
      </c>
      <c r="F9" s="289">
        <f aca="true" t="shared" si="0" ref="F9:F14">E9/D9</f>
        <v>1</v>
      </c>
    </row>
    <row r="10" spans="1:6" ht="12.75">
      <c r="A10" s="285">
        <v>3</v>
      </c>
      <c r="B10" s="336" t="s">
        <v>439</v>
      </c>
      <c r="C10" s="148"/>
      <c r="D10" s="148">
        <v>1954</v>
      </c>
      <c r="E10" s="148">
        <v>1954</v>
      </c>
      <c r="F10" s="289">
        <f t="shared" si="0"/>
        <v>1</v>
      </c>
    </row>
    <row r="11" spans="1:6" ht="12.75">
      <c r="A11" s="285">
        <v>4</v>
      </c>
      <c r="B11" s="337" t="s">
        <v>442</v>
      </c>
      <c r="C11" s="148"/>
      <c r="D11" s="148">
        <v>4967</v>
      </c>
      <c r="E11" s="148">
        <v>4518</v>
      </c>
      <c r="F11" s="289">
        <f t="shared" si="0"/>
        <v>0.909603382323334</v>
      </c>
    </row>
    <row r="12" spans="1:6" ht="12.75">
      <c r="A12" s="290">
        <v>5</v>
      </c>
      <c r="B12" s="116"/>
      <c r="C12" s="148"/>
      <c r="D12" s="291"/>
      <c r="E12" s="256"/>
      <c r="F12" s="289"/>
    </row>
    <row r="13" spans="1:6" ht="12.75">
      <c r="A13" s="290">
        <v>6</v>
      </c>
      <c r="B13" s="116"/>
      <c r="C13" s="148"/>
      <c r="D13" s="148"/>
      <c r="E13" s="263"/>
      <c r="F13" s="289"/>
    </row>
    <row r="14" spans="1:6" s="9" customFormat="1" ht="12.75">
      <c r="A14" s="292">
        <v>7</v>
      </c>
      <c r="B14" s="293" t="s">
        <v>286</v>
      </c>
      <c r="C14" s="294">
        <f>SUM(C9:C13)</f>
        <v>0</v>
      </c>
      <c r="D14" s="294">
        <f>SUM(D8:D13)</f>
        <v>9636</v>
      </c>
      <c r="E14" s="294">
        <f>SUM(E8:E13)</f>
        <v>9187</v>
      </c>
      <c r="F14" s="295">
        <f t="shared" si="0"/>
        <v>0.953403902034039</v>
      </c>
    </row>
    <row r="15" spans="3:5" ht="11.25">
      <c r="C15" s="21"/>
      <c r="D15" s="21"/>
      <c r="E15" s="21"/>
    </row>
    <row r="16" spans="3:5" ht="11.25">
      <c r="C16" s="21"/>
      <c r="D16" s="21"/>
      <c r="E16" s="21"/>
    </row>
    <row r="17" spans="3:5" ht="11.25">
      <c r="C17" s="21"/>
      <c r="D17" s="21"/>
      <c r="E17" s="21"/>
    </row>
    <row r="18" spans="3:5" ht="11.25">
      <c r="C18" s="21"/>
      <c r="D18" s="21"/>
      <c r="E18" s="21"/>
    </row>
    <row r="19" spans="3:5" ht="11.25">
      <c r="C19" s="21"/>
      <c r="D19" s="21"/>
      <c r="E19" s="21"/>
    </row>
    <row r="20" spans="3:5" ht="11.25">
      <c r="C20" s="21"/>
      <c r="D20" s="21"/>
      <c r="E20" s="21"/>
    </row>
    <row r="21" spans="3:5" ht="11.25">
      <c r="C21" s="21"/>
      <c r="D21" s="21"/>
      <c r="E21" s="21"/>
    </row>
  </sheetData>
  <sheetProtection/>
  <mergeCells count="5">
    <mergeCell ref="A6:F6"/>
    <mergeCell ref="A1:E1"/>
    <mergeCell ref="A2:E2"/>
    <mergeCell ref="A4:F4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="80" zoomScaleNormal="80" zoomScalePageLayoutView="0" workbookViewId="0" topLeftCell="A1">
      <selection activeCell="A2" sqref="A2:L2"/>
    </sheetView>
  </sheetViews>
  <sheetFormatPr defaultColWidth="9.140625" defaultRowHeight="12.75"/>
  <cols>
    <col min="1" max="1" width="2.57421875" style="134" customWidth="1"/>
    <col min="2" max="2" width="7.28125" style="134" bestFit="1" customWidth="1"/>
    <col min="3" max="3" width="13.7109375" style="134" customWidth="1"/>
    <col min="4" max="4" width="8.28125" style="134" customWidth="1"/>
    <col min="5" max="6" width="9.421875" style="134" customWidth="1"/>
    <col min="7" max="7" width="7.8515625" style="297" bestFit="1" customWidth="1"/>
    <col min="8" max="8" width="8.140625" style="134" customWidth="1"/>
    <col min="9" max="10" width="9.28125" style="134" customWidth="1"/>
    <col min="11" max="11" width="10.421875" style="134" customWidth="1"/>
    <col min="12" max="12" width="7.57421875" style="134" customWidth="1"/>
    <col min="13" max="14" width="9.00390625" style="134" customWidth="1"/>
    <col min="15" max="15" width="9.140625" style="134" customWidth="1"/>
    <col min="16" max="16" width="7.8515625" style="134" customWidth="1"/>
    <col min="17" max="18" width="9.28125" style="134" customWidth="1"/>
    <col min="19" max="19" width="10.140625" style="134" customWidth="1"/>
    <col min="20" max="20" width="7.00390625" style="134" customWidth="1"/>
    <col min="21" max="22" width="7.140625" style="134" customWidth="1"/>
    <col min="23" max="23" width="8.140625" style="134" customWidth="1"/>
    <col min="24" max="25" width="8.00390625" style="134" customWidth="1"/>
    <col min="26" max="26" width="6.421875" style="134" customWidth="1"/>
    <col min="27" max="27" width="7.28125" style="134" customWidth="1"/>
    <col min="28" max="28" width="6.28125" style="134" customWidth="1"/>
    <col min="29" max="30" width="6.7109375" style="134" customWidth="1"/>
    <col min="31" max="31" width="9.8515625" style="134" customWidth="1"/>
    <col min="32" max="16384" width="9.140625" style="134" customWidth="1"/>
  </cols>
  <sheetData>
    <row r="1" spans="1:12" ht="12" customHeight="1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1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9" ht="11.25">
      <c r="A3" s="361" t="s">
        <v>403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AC3" s="134" t="s">
        <v>19</v>
      </c>
    </row>
    <row r="4" spans="1:23" ht="12" thickBo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</row>
    <row r="5" spans="1:31" ht="13.5" thickBot="1">
      <c r="A5" s="364" t="s">
        <v>287</v>
      </c>
      <c r="B5" s="236"/>
      <c r="C5" s="236"/>
      <c r="D5" s="359"/>
      <c r="E5" s="360"/>
      <c r="F5" s="360"/>
      <c r="G5" s="360"/>
      <c r="H5" s="359" t="s">
        <v>288</v>
      </c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</row>
    <row r="6" spans="1:31" ht="24" customHeight="1" thickBot="1">
      <c r="A6" s="364"/>
      <c r="B6" s="236" t="s">
        <v>289</v>
      </c>
      <c r="C6" s="236" t="s">
        <v>290</v>
      </c>
      <c r="D6" s="359" t="s">
        <v>291</v>
      </c>
      <c r="E6" s="360"/>
      <c r="F6" s="360"/>
      <c r="G6" s="360"/>
      <c r="H6" s="359" t="s">
        <v>76</v>
      </c>
      <c r="I6" s="360"/>
      <c r="J6" s="360"/>
      <c r="K6" s="360"/>
      <c r="L6" s="359" t="s">
        <v>292</v>
      </c>
      <c r="M6" s="360"/>
      <c r="N6" s="360"/>
      <c r="O6" s="360"/>
      <c r="P6" s="359" t="s">
        <v>293</v>
      </c>
      <c r="Q6" s="360"/>
      <c r="R6" s="360"/>
      <c r="S6" s="360"/>
      <c r="T6" s="359" t="s">
        <v>294</v>
      </c>
      <c r="U6" s="359"/>
      <c r="V6" s="359"/>
      <c r="W6" s="359"/>
      <c r="X6" s="359" t="s">
        <v>295</v>
      </c>
      <c r="Y6" s="359"/>
      <c r="Z6" s="360"/>
      <c r="AA6" s="360"/>
      <c r="AB6" s="359" t="s">
        <v>296</v>
      </c>
      <c r="AC6" s="360"/>
      <c r="AD6" s="360"/>
      <c r="AE6" s="360"/>
    </row>
    <row r="7" spans="1:31" ht="74.25" customHeight="1" thickBot="1">
      <c r="A7" s="364"/>
      <c r="B7" s="236" t="s">
        <v>297</v>
      </c>
      <c r="C7" s="237"/>
      <c r="D7" s="236" t="s">
        <v>401</v>
      </c>
      <c r="E7" s="236" t="s">
        <v>402</v>
      </c>
      <c r="F7" s="236" t="s">
        <v>389</v>
      </c>
      <c r="G7" s="268" t="s">
        <v>346</v>
      </c>
      <c r="H7" s="236" t="s">
        <v>401</v>
      </c>
      <c r="I7" s="236" t="s">
        <v>402</v>
      </c>
      <c r="J7" s="236" t="s">
        <v>389</v>
      </c>
      <c r="K7" s="268" t="s">
        <v>346</v>
      </c>
      <c r="L7" s="236" t="s">
        <v>401</v>
      </c>
      <c r="M7" s="236" t="s">
        <v>402</v>
      </c>
      <c r="N7" s="236" t="s">
        <v>389</v>
      </c>
      <c r="O7" s="268" t="s">
        <v>346</v>
      </c>
      <c r="P7" s="236" t="s">
        <v>401</v>
      </c>
      <c r="Q7" s="236" t="s">
        <v>402</v>
      </c>
      <c r="R7" s="236" t="s">
        <v>389</v>
      </c>
      <c r="S7" s="268" t="s">
        <v>346</v>
      </c>
      <c r="T7" s="236" t="s">
        <v>401</v>
      </c>
      <c r="U7" s="236" t="s">
        <v>402</v>
      </c>
      <c r="V7" s="236" t="s">
        <v>389</v>
      </c>
      <c r="W7" s="268" t="s">
        <v>346</v>
      </c>
      <c r="X7" s="236" t="s">
        <v>401</v>
      </c>
      <c r="Y7" s="236" t="s">
        <v>402</v>
      </c>
      <c r="Z7" s="236" t="s">
        <v>389</v>
      </c>
      <c r="AA7" s="268" t="s">
        <v>346</v>
      </c>
      <c r="AB7" s="236" t="s">
        <v>401</v>
      </c>
      <c r="AC7" s="236" t="s">
        <v>402</v>
      </c>
      <c r="AD7" s="236" t="s">
        <v>389</v>
      </c>
      <c r="AE7" s="268" t="s">
        <v>346</v>
      </c>
    </row>
    <row r="8" spans="1:31" ht="12" customHeight="1" hidden="1">
      <c r="A8" s="364"/>
      <c r="B8" s="237"/>
      <c r="C8" s="237"/>
      <c r="D8" s="237"/>
      <c r="E8" s="237"/>
      <c r="F8" s="237"/>
      <c r="G8" s="296"/>
      <c r="H8" s="359" t="s">
        <v>298</v>
      </c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</row>
    <row r="9" spans="1:31" ht="24" customHeight="1" thickBot="1">
      <c r="A9" s="228" t="s">
        <v>299</v>
      </c>
      <c r="B9" s="228">
        <v>11130</v>
      </c>
      <c r="C9" s="228" t="s">
        <v>82</v>
      </c>
      <c r="D9" s="230">
        <f aca="true" t="shared" si="0" ref="D9:D35">SUM(H9+L9+P9+T9+X9+AB9)</f>
        <v>0</v>
      </c>
      <c r="E9" s="230">
        <f aca="true" t="shared" si="1" ref="E9:E35">SUM(I9+M9+Q9+U9+Y9+AC9)</f>
        <v>37051</v>
      </c>
      <c r="F9" s="230">
        <f aca="true" t="shared" si="2" ref="F9:F35">SUM(J9+N9+R9+V9+Z9+AD9)</f>
        <v>24066</v>
      </c>
      <c r="G9" s="271">
        <f>F9/E9</f>
        <v>0.649537124504062</v>
      </c>
      <c r="H9" s="233"/>
      <c r="I9" s="233">
        <v>8020</v>
      </c>
      <c r="J9" s="233">
        <v>6020</v>
      </c>
      <c r="K9" s="231">
        <f>J9/I9</f>
        <v>0.7506234413965087</v>
      </c>
      <c r="L9" s="233"/>
      <c r="M9" s="233">
        <v>1692</v>
      </c>
      <c r="N9" s="233">
        <v>1092</v>
      </c>
      <c r="O9" s="231">
        <f>N9/M9</f>
        <v>0.6453900709219859</v>
      </c>
      <c r="P9" s="269"/>
      <c r="Q9" s="269">
        <v>2553</v>
      </c>
      <c r="R9" s="269">
        <v>1553</v>
      </c>
      <c r="S9" s="231">
        <f>R9/Q9</f>
        <v>0.6083039561300431</v>
      </c>
      <c r="T9" s="233"/>
      <c r="U9" s="233"/>
      <c r="V9" s="233"/>
      <c r="W9" s="233"/>
      <c r="X9" s="233"/>
      <c r="Y9" s="233">
        <v>24786</v>
      </c>
      <c r="Z9" s="233">
        <v>15401</v>
      </c>
      <c r="AA9" s="231">
        <f>Z9/Y9</f>
        <v>0.621358831598483</v>
      </c>
      <c r="AB9" s="233"/>
      <c r="AC9" s="233"/>
      <c r="AD9" s="233"/>
      <c r="AE9" s="231"/>
    </row>
    <row r="10" spans="1:31" ht="24" customHeight="1" thickBot="1">
      <c r="A10" s="228" t="s">
        <v>300</v>
      </c>
      <c r="B10" s="228">
        <v>13320</v>
      </c>
      <c r="C10" s="228" t="s">
        <v>301</v>
      </c>
      <c r="D10" s="230">
        <f t="shared" si="0"/>
        <v>0</v>
      </c>
      <c r="E10" s="230">
        <f t="shared" si="1"/>
        <v>110</v>
      </c>
      <c r="F10" s="230">
        <f t="shared" si="2"/>
        <v>110</v>
      </c>
      <c r="G10" s="271">
        <f aca="true" t="shared" si="3" ref="G10:G36">F10/E10</f>
        <v>1</v>
      </c>
      <c r="H10" s="232"/>
      <c r="I10" s="233"/>
      <c r="J10" s="233"/>
      <c r="K10" s="231"/>
      <c r="L10" s="233"/>
      <c r="M10" s="233"/>
      <c r="N10" s="233"/>
      <c r="O10" s="231"/>
      <c r="P10" s="233"/>
      <c r="Q10" s="233">
        <v>110</v>
      </c>
      <c r="R10" s="233">
        <v>110</v>
      </c>
      <c r="S10" s="231">
        <f aca="true" t="shared" si="4" ref="S10:S36">R10/Q10</f>
        <v>1</v>
      </c>
      <c r="T10" s="233"/>
      <c r="U10" s="233"/>
      <c r="V10" s="233"/>
      <c r="W10" s="233"/>
      <c r="X10" s="233"/>
      <c r="Y10" s="233"/>
      <c r="Z10" s="233"/>
      <c r="AA10" s="231"/>
      <c r="AB10" s="233"/>
      <c r="AC10" s="233"/>
      <c r="AD10" s="233"/>
      <c r="AE10" s="233"/>
    </row>
    <row r="11" spans="1:31" ht="24" customHeight="1" thickBot="1">
      <c r="A11" s="228" t="s">
        <v>302</v>
      </c>
      <c r="B11" s="228">
        <v>11350</v>
      </c>
      <c r="C11" s="228" t="s">
        <v>303</v>
      </c>
      <c r="D11" s="230">
        <f t="shared" si="0"/>
        <v>0</v>
      </c>
      <c r="E11" s="230">
        <f t="shared" si="1"/>
        <v>1051</v>
      </c>
      <c r="F11" s="230">
        <f t="shared" si="2"/>
        <v>799</v>
      </c>
      <c r="G11" s="271">
        <f t="shared" si="3"/>
        <v>0.7602283539486203</v>
      </c>
      <c r="H11" s="232"/>
      <c r="I11" s="233"/>
      <c r="J11" s="233"/>
      <c r="K11" s="231"/>
      <c r="L11" s="233"/>
      <c r="M11" s="233"/>
      <c r="N11" s="233"/>
      <c r="O11" s="231"/>
      <c r="P11" s="233"/>
      <c r="Q11" s="233">
        <v>1051</v>
      </c>
      <c r="R11" s="233">
        <v>799</v>
      </c>
      <c r="S11" s="231">
        <f t="shared" si="4"/>
        <v>0.7602283539486203</v>
      </c>
      <c r="T11" s="233"/>
      <c r="U11" s="233"/>
      <c r="V11" s="233"/>
      <c r="W11" s="233"/>
      <c r="X11" s="233"/>
      <c r="Y11" s="233"/>
      <c r="Z11" s="233"/>
      <c r="AA11" s="231"/>
      <c r="AB11" s="233"/>
      <c r="AC11" s="233"/>
      <c r="AD11" s="233"/>
      <c r="AE11" s="233"/>
    </row>
    <row r="12" spans="1:31" ht="24" customHeight="1" thickBot="1">
      <c r="A12" s="228" t="s">
        <v>304</v>
      </c>
      <c r="B12" s="228">
        <v>32020</v>
      </c>
      <c r="C12" s="228" t="s">
        <v>305</v>
      </c>
      <c r="D12" s="230">
        <f t="shared" si="0"/>
        <v>0</v>
      </c>
      <c r="E12" s="230">
        <f t="shared" si="1"/>
        <v>0</v>
      </c>
      <c r="F12" s="230">
        <f t="shared" si="2"/>
        <v>0</v>
      </c>
      <c r="G12" s="271"/>
      <c r="H12" s="232"/>
      <c r="I12" s="233"/>
      <c r="J12" s="233"/>
      <c r="K12" s="231"/>
      <c r="L12" s="233"/>
      <c r="M12" s="233"/>
      <c r="N12" s="233"/>
      <c r="O12" s="231"/>
      <c r="P12" s="233"/>
      <c r="Q12" s="233"/>
      <c r="R12" s="233"/>
      <c r="S12" s="231"/>
      <c r="T12" s="233"/>
      <c r="U12" s="233"/>
      <c r="V12" s="233"/>
      <c r="W12" s="233"/>
      <c r="X12" s="233"/>
      <c r="Y12" s="233"/>
      <c r="Z12" s="233"/>
      <c r="AA12" s="231"/>
      <c r="AB12" s="233"/>
      <c r="AC12" s="233"/>
      <c r="AD12" s="233"/>
      <c r="AE12" s="233"/>
    </row>
    <row r="13" spans="1:31" ht="24" customHeight="1" thickBot="1">
      <c r="A13" s="228" t="s">
        <v>306</v>
      </c>
      <c r="B13" s="228">
        <v>41231</v>
      </c>
      <c r="C13" s="228" t="s">
        <v>83</v>
      </c>
      <c r="D13" s="230">
        <f t="shared" si="0"/>
        <v>0</v>
      </c>
      <c r="E13" s="230">
        <f t="shared" si="1"/>
        <v>49561</v>
      </c>
      <c r="F13" s="230">
        <f t="shared" si="2"/>
        <v>41163</v>
      </c>
      <c r="G13" s="271">
        <f t="shared" si="3"/>
        <v>0.830552248743972</v>
      </c>
      <c r="H13" s="232"/>
      <c r="I13" s="233">
        <v>37572</v>
      </c>
      <c r="J13" s="233">
        <v>31682</v>
      </c>
      <c r="K13" s="231">
        <f>J13/I13</f>
        <v>0.8432343234323433</v>
      </c>
      <c r="L13" s="233"/>
      <c r="M13" s="233">
        <v>4168</v>
      </c>
      <c r="N13" s="233">
        <v>3160</v>
      </c>
      <c r="O13" s="231">
        <f>N13/M13</f>
        <v>0.7581573896353166</v>
      </c>
      <c r="P13" s="269"/>
      <c r="Q13" s="269">
        <v>7821</v>
      </c>
      <c r="R13" s="269">
        <v>6321</v>
      </c>
      <c r="S13" s="231">
        <f t="shared" si="4"/>
        <v>0.8082086689681627</v>
      </c>
      <c r="T13" s="233"/>
      <c r="U13" s="233"/>
      <c r="V13" s="233"/>
      <c r="W13" s="233"/>
      <c r="X13" s="233"/>
      <c r="Y13" s="233"/>
      <c r="Z13" s="233"/>
      <c r="AA13" s="231"/>
      <c r="AB13" s="233"/>
      <c r="AC13" s="233"/>
      <c r="AD13" s="233"/>
      <c r="AE13" s="233"/>
    </row>
    <row r="14" spans="1:31" ht="24" customHeight="1" thickBot="1">
      <c r="A14" s="228" t="s">
        <v>307</v>
      </c>
      <c r="B14" s="228">
        <v>45160</v>
      </c>
      <c r="C14" s="228" t="s">
        <v>84</v>
      </c>
      <c r="D14" s="230">
        <f t="shared" si="0"/>
        <v>0</v>
      </c>
      <c r="E14" s="230">
        <f t="shared" si="1"/>
        <v>0</v>
      </c>
      <c r="F14" s="230">
        <f t="shared" si="2"/>
        <v>0</v>
      </c>
      <c r="G14" s="271"/>
      <c r="H14" s="232"/>
      <c r="I14" s="233"/>
      <c r="J14" s="233"/>
      <c r="K14" s="231"/>
      <c r="L14" s="233"/>
      <c r="M14" s="233"/>
      <c r="N14" s="233"/>
      <c r="O14" s="231"/>
      <c r="P14" s="233"/>
      <c r="Q14" s="233"/>
      <c r="R14" s="233"/>
      <c r="S14" s="231"/>
      <c r="T14" s="233"/>
      <c r="U14" s="233"/>
      <c r="V14" s="233"/>
      <c r="W14" s="233"/>
      <c r="X14" s="233"/>
      <c r="Y14" s="233"/>
      <c r="Z14" s="233"/>
      <c r="AA14" s="231"/>
      <c r="AB14" s="233"/>
      <c r="AC14" s="233"/>
      <c r="AD14" s="233"/>
      <c r="AE14" s="233"/>
    </row>
    <row r="15" spans="1:31" ht="24" customHeight="1" thickBot="1">
      <c r="A15" s="228" t="s">
        <v>308</v>
      </c>
      <c r="B15" s="228">
        <v>52020</v>
      </c>
      <c r="C15" s="228" t="s">
        <v>85</v>
      </c>
      <c r="D15" s="230">
        <f t="shared" si="0"/>
        <v>0</v>
      </c>
      <c r="E15" s="230">
        <f t="shared" si="1"/>
        <v>256</v>
      </c>
      <c r="F15" s="230">
        <f t="shared" si="2"/>
        <v>256</v>
      </c>
      <c r="G15" s="271"/>
      <c r="H15" s="232"/>
      <c r="I15" s="233"/>
      <c r="J15" s="233"/>
      <c r="K15" s="231"/>
      <c r="L15" s="233"/>
      <c r="M15" s="233"/>
      <c r="N15" s="233"/>
      <c r="O15" s="231"/>
      <c r="P15" s="233">
        <v>0</v>
      </c>
      <c r="Q15" s="233">
        <v>256</v>
      </c>
      <c r="R15" s="233">
        <v>256</v>
      </c>
      <c r="S15" s="231">
        <f t="shared" si="4"/>
        <v>1</v>
      </c>
      <c r="T15" s="233"/>
      <c r="U15" s="233"/>
      <c r="V15" s="233"/>
      <c r="W15" s="233"/>
      <c r="X15" s="233"/>
      <c r="Y15" s="233"/>
      <c r="Z15" s="233"/>
      <c r="AA15" s="231"/>
      <c r="AB15" s="233"/>
      <c r="AC15" s="233"/>
      <c r="AD15" s="233"/>
      <c r="AE15" s="233"/>
    </row>
    <row r="16" spans="1:31" ht="24" customHeight="1" thickBot="1">
      <c r="A16" s="228" t="s">
        <v>310</v>
      </c>
      <c r="B16" s="228">
        <v>63020</v>
      </c>
      <c r="C16" s="228" t="s">
        <v>86</v>
      </c>
      <c r="D16" s="230">
        <f t="shared" si="0"/>
        <v>0</v>
      </c>
      <c r="E16" s="230">
        <f t="shared" si="1"/>
        <v>0</v>
      </c>
      <c r="F16" s="230">
        <f t="shared" si="2"/>
        <v>0</v>
      </c>
      <c r="G16" s="271" t="e">
        <f t="shared" si="3"/>
        <v>#DIV/0!</v>
      </c>
      <c r="H16" s="232"/>
      <c r="I16" s="233"/>
      <c r="J16" s="233"/>
      <c r="K16" s="231"/>
      <c r="L16" s="233"/>
      <c r="M16" s="233"/>
      <c r="N16" s="233"/>
      <c r="O16" s="231"/>
      <c r="P16" s="233"/>
      <c r="Q16" s="233"/>
      <c r="R16" s="233"/>
      <c r="S16" s="231"/>
      <c r="T16" s="233"/>
      <c r="U16" s="233"/>
      <c r="V16" s="233"/>
      <c r="W16" s="233"/>
      <c r="X16" s="233"/>
      <c r="Y16" s="233"/>
      <c r="Z16" s="233"/>
      <c r="AA16" s="231"/>
      <c r="AB16" s="233"/>
      <c r="AC16" s="233"/>
      <c r="AD16" s="233"/>
      <c r="AE16" s="233"/>
    </row>
    <row r="17" spans="1:31" ht="24" customHeight="1" thickBot="1">
      <c r="A17" s="228" t="s">
        <v>311</v>
      </c>
      <c r="B17" s="228">
        <v>64010</v>
      </c>
      <c r="C17" s="228" t="s">
        <v>87</v>
      </c>
      <c r="D17" s="230">
        <f t="shared" si="0"/>
        <v>0</v>
      </c>
      <c r="E17" s="230">
        <f t="shared" si="1"/>
        <v>1377</v>
      </c>
      <c r="F17" s="230">
        <f t="shared" si="2"/>
        <v>1377</v>
      </c>
      <c r="G17" s="271">
        <f t="shared" si="3"/>
        <v>1</v>
      </c>
      <c r="H17" s="232"/>
      <c r="I17" s="233"/>
      <c r="J17" s="233"/>
      <c r="K17" s="231"/>
      <c r="L17" s="233"/>
      <c r="M17" s="233"/>
      <c r="N17" s="233"/>
      <c r="O17" s="231"/>
      <c r="P17" s="233"/>
      <c r="Q17" s="233">
        <v>1377</v>
      </c>
      <c r="R17" s="233">
        <v>1377</v>
      </c>
      <c r="S17" s="231">
        <f t="shared" si="4"/>
        <v>1</v>
      </c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</row>
    <row r="18" spans="1:31" ht="24" customHeight="1" thickBot="1">
      <c r="A18" s="228" t="s">
        <v>312</v>
      </c>
      <c r="B18" s="228">
        <v>47410</v>
      </c>
      <c r="C18" s="228" t="s">
        <v>447</v>
      </c>
      <c r="D18" s="230">
        <f t="shared" si="0"/>
        <v>0</v>
      </c>
      <c r="E18" s="230">
        <f t="shared" si="1"/>
        <v>100</v>
      </c>
      <c r="F18" s="230">
        <f t="shared" si="2"/>
        <v>100</v>
      </c>
      <c r="G18" s="271">
        <f t="shared" si="3"/>
        <v>1</v>
      </c>
      <c r="H18" s="232"/>
      <c r="I18" s="233"/>
      <c r="J18" s="233"/>
      <c r="K18" s="231"/>
      <c r="L18" s="233"/>
      <c r="M18" s="233"/>
      <c r="N18" s="233"/>
      <c r="O18" s="231"/>
      <c r="P18" s="233">
        <v>0</v>
      </c>
      <c r="Q18" s="233">
        <v>100</v>
      </c>
      <c r="R18" s="233">
        <v>100</v>
      </c>
      <c r="S18" s="231">
        <f t="shared" si="4"/>
        <v>1</v>
      </c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</row>
    <row r="19" spans="1:31" ht="41.25" customHeight="1" thickBot="1">
      <c r="A19" s="228" t="s">
        <v>313</v>
      </c>
      <c r="B19" s="228">
        <v>66020</v>
      </c>
      <c r="C19" s="228" t="s">
        <v>445</v>
      </c>
      <c r="D19" s="230">
        <f t="shared" si="0"/>
        <v>0</v>
      </c>
      <c r="E19" s="230">
        <f t="shared" si="1"/>
        <v>7632</v>
      </c>
      <c r="F19" s="230">
        <f t="shared" si="2"/>
        <v>5332</v>
      </c>
      <c r="G19" s="271">
        <f t="shared" si="3"/>
        <v>0.6986373165618449</v>
      </c>
      <c r="H19" s="232"/>
      <c r="I19" s="233">
        <v>2614</v>
      </c>
      <c r="J19" s="233">
        <v>1614</v>
      </c>
      <c r="K19" s="231">
        <f>J19/I19</f>
        <v>0.6174445294567712</v>
      </c>
      <c r="L19" s="233"/>
      <c r="M19" s="233">
        <v>616</v>
      </c>
      <c r="N19" s="233">
        <v>316</v>
      </c>
      <c r="O19" s="231">
        <f>N19/M19</f>
        <v>0.512987012987013</v>
      </c>
      <c r="P19" s="233"/>
      <c r="Q19" s="233">
        <v>4402</v>
      </c>
      <c r="R19" s="233">
        <v>3402</v>
      </c>
      <c r="S19" s="231">
        <f t="shared" si="4"/>
        <v>0.7728305315765561</v>
      </c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</row>
    <row r="20" spans="1:31" ht="24" customHeight="1" thickBot="1">
      <c r="A20" s="228" t="s">
        <v>314</v>
      </c>
      <c r="B20" s="228">
        <v>72111</v>
      </c>
      <c r="C20" s="228" t="s">
        <v>89</v>
      </c>
      <c r="D20" s="230">
        <f t="shared" si="0"/>
        <v>0</v>
      </c>
      <c r="E20" s="230">
        <f t="shared" si="1"/>
        <v>16</v>
      </c>
      <c r="F20" s="230">
        <f t="shared" si="2"/>
        <v>16</v>
      </c>
      <c r="G20" s="271">
        <f t="shared" si="3"/>
        <v>1</v>
      </c>
      <c r="H20" s="232"/>
      <c r="I20" s="233"/>
      <c r="J20" s="233"/>
      <c r="K20" s="231"/>
      <c r="L20" s="233"/>
      <c r="M20" s="233"/>
      <c r="N20" s="233"/>
      <c r="O20" s="231"/>
      <c r="P20" s="233"/>
      <c r="Q20" s="233">
        <v>16</v>
      </c>
      <c r="R20" s="233">
        <v>16</v>
      </c>
      <c r="S20" s="231">
        <f t="shared" si="4"/>
        <v>1</v>
      </c>
      <c r="T20" s="233"/>
      <c r="U20" s="233"/>
      <c r="V20" s="233"/>
      <c r="W20" s="233"/>
      <c r="X20" s="233"/>
      <c r="Y20" s="233"/>
      <c r="Z20" s="233"/>
      <c r="AA20" s="231"/>
      <c r="AB20" s="233"/>
      <c r="AC20" s="233"/>
      <c r="AD20" s="233"/>
      <c r="AE20" s="233"/>
    </row>
    <row r="21" spans="1:31" ht="24" customHeight="1" thickBot="1">
      <c r="A21" s="228" t="s">
        <v>315</v>
      </c>
      <c r="B21" s="228">
        <v>81043</v>
      </c>
      <c r="C21" s="228" t="s">
        <v>448</v>
      </c>
      <c r="D21" s="230">
        <f t="shared" si="0"/>
        <v>0</v>
      </c>
      <c r="E21" s="230">
        <f t="shared" si="1"/>
        <v>141</v>
      </c>
      <c r="F21" s="230">
        <f t="shared" si="2"/>
        <v>141</v>
      </c>
      <c r="G21" s="271">
        <f t="shared" si="3"/>
        <v>1</v>
      </c>
      <c r="H21" s="232"/>
      <c r="I21" s="233"/>
      <c r="J21" s="233"/>
      <c r="K21" s="231"/>
      <c r="L21" s="233"/>
      <c r="M21" s="233"/>
      <c r="N21" s="233"/>
      <c r="O21" s="231"/>
      <c r="P21" s="233"/>
      <c r="Q21" s="233">
        <v>141</v>
      </c>
      <c r="R21" s="233">
        <v>141</v>
      </c>
      <c r="S21" s="231">
        <f t="shared" si="4"/>
        <v>1</v>
      </c>
      <c r="T21" s="233"/>
      <c r="U21" s="233"/>
      <c r="V21" s="233"/>
      <c r="W21" s="233"/>
      <c r="X21" s="233"/>
      <c r="Y21" s="233"/>
      <c r="Z21" s="233"/>
      <c r="AA21" s="231"/>
      <c r="AB21" s="233"/>
      <c r="AC21" s="233"/>
      <c r="AD21" s="233"/>
      <c r="AE21" s="233"/>
    </row>
    <row r="22" spans="1:31" ht="24" customHeight="1" thickBot="1">
      <c r="A22" s="228" t="s">
        <v>337</v>
      </c>
      <c r="B22" s="228">
        <v>74031</v>
      </c>
      <c r="C22" s="228" t="s">
        <v>91</v>
      </c>
      <c r="D22" s="230">
        <f t="shared" si="0"/>
        <v>0</v>
      </c>
      <c r="E22" s="230">
        <f t="shared" si="1"/>
        <v>0</v>
      </c>
      <c r="F22" s="230">
        <f t="shared" si="2"/>
        <v>0</v>
      </c>
      <c r="G22" s="271" t="e">
        <f t="shared" si="3"/>
        <v>#DIV/0!</v>
      </c>
      <c r="H22" s="232"/>
      <c r="I22" s="233"/>
      <c r="J22" s="233"/>
      <c r="K22" s="231"/>
      <c r="L22" s="233"/>
      <c r="M22" s="233"/>
      <c r="N22" s="233"/>
      <c r="O22" s="231"/>
      <c r="P22" s="233"/>
      <c r="Q22" s="233"/>
      <c r="R22" s="233"/>
      <c r="S22" s="231"/>
      <c r="T22" s="233"/>
      <c r="U22" s="233"/>
      <c r="V22" s="233"/>
      <c r="W22" s="233"/>
      <c r="X22" s="233"/>
      <c r="Y22" s="233"/>
      <c r="Z22" s="233"/>
      <c r="AA22" s="231"/>
      <c r="AB22" s="233"/>
      <c r="AC22" s="233"/>
      <c r="AD22" s="233"/>
      <c r="AE22" s="233"/>
    </row>
    <row r="23" spans="1:31" ht="24" customHeight="1" thickBot="1">
      <c r="A23" s="228" t="s">
        <v>316</v>
      </c>
      <c r="B23" s="228">
        <v>76062</v>
      </c>
      <c r="C23" s="228" t="s">
        <v>92</v>
      </c>
      <c r="D23" s="230">
        <f t="shared" si="0"/>
        <v>0</v>
      </c>
      <c r="E23" s="230">
        <f t="shared" si="1"/>
        <v>0</v>
      </c>
      <c r="F23" s="230">
        <f t="shared" si="2"/>
        <v>0</v>
      </c>
      <c r="G23" s="271"/>
      <c r="H23" s="232"/>
      <c r="I23" s="233"/>
      <c r="J23" s="233"/>
      <c r="K23" s="231"/>
      <c r="L23" s="233"/>
      <c r="M23" s="233"/>
      <c r="N23" s="233"/>
      <c r="O23" s="231"/>
      <c r="P23" s="233">
        <v>0</v>
      </c>
      <c r="Q23" s="233"/>
      <c r="R23" s="233"/>
      <c r="S23" s="231"/>
      <c r="T23" s="233"/>
      <c r="U23" s="233"/>
      <c r="V23" s="233"/>
      <c r="W23" s="233"/>
      <c r="X23" s="233"/>
      <c r="Y23" s="233"/>
      <c r="Z23" s="233"/>
      <c r="AA23" s="231"/>
      <c r="AB23" s="233"/>
      <c r="AC23" s="233"/>
      <c r="AD23" s="233"/>
      <c r="AE23" s="233"/>
    </row>
    <row r="24" spans="1:31" ht="24" customHeight="1" thickBot="1">
      <c r="A24" s="228" t="s">
        <v>317</v>
      </c>
      <c r="B24" s="228">
        <v>107055</v>
      </c>
      <c r="C24" s="228" t="s">
        <v>446</v>
      </c>
      <c r="D24" s="230">
        <f t="shared" si="0"/>
        <v>0</v>
      </c>
      <c r="E24" s="230">
        <f t="shared" si="1"/>
        <v>4579</v>
      </c>
      <c r="F24" s="230">
        <f t="shared" si="2"/>
        <v>4079</v>
      </c>
      <c r="G24" s="271">
        <f t="shared" si="3"/>
        <v>0.8908058528062895</v>
      </c>
      <c r="H24" s="232"/>
      <c r="I24" s="233">
        <v>2298</v>
      </c>
      <c r="J24" s="233">
        <v>2298</v>
      </c>
      <c r="K24" s="231">
        <f>J24/I24</f>
        <v>1</v>
      </c>
      <c r="L24" s="233"/>
      <c r="M24" s="233">
        <v>456</v>
      </c>
      <c r="N24" s="233">
        <v>456</v>
      </c>
      <c r="O24" s="231">
        <v>1</v>
      </c>
      <c r="P24" s="233"/>
      <c r="Q24" s="233">
        <v>1825</v>
      </c>
      <c r="R24" s="233">
        <v>1325</v>
      </c>
      <c r="S24" s="231">
        <f t="shared" si="4"/>
        <v>0.726027397260274</v>
      </c>
      <c r="T24" s="233"/>
      <c r="U24" s="233"/>
      <c r="V24" s="233"/>
      <c r="W24" s="233"/>
      <c r="X24" s="233"/>
      <c r="Y24" s="233"/>
      <c r="Z24" s="233"/>
      <c r="AA24" s="231"/>
      <c r="AB24" s="233"/>
      <c r="AC24" s="233"/>
      <c r="AD24" s="233"/>
      <c r="AE24" s="233"/>
    </row>
    <row r="25" spans="1:31" ht="24" customHeight="1" thickBot="1">
      <c r="A25" s="228" t="s">
        <v>318</v>
      </c>
      <c r="B25" s="228">
        <v>82042</v>
      </c>
      <c r="C25" s="228" t="s">
        <v>93</v>
      </c>
      <c r="D25" s="230">
        <f t="shared" si="0"/>
        <v>0</v>
      </c>
      <c r="E25" s="230">
        <f t="shared" si="1"/>
        <v>1437</v>
      </c>
      <c r="F25" s="230">
        <f t="shared" si="2"/>
        <v>1337</v>
      </c>
      <c r="G25" s="271">
        <f t="shared" si="3"/>
        <v>0.930410577592206</v>
      </c>
      <c r="H25" s="233"/>
      <c r="I25" s="233">
        <v>858</v>
      </c>
      <c r="J25" s="233">
        <v>858</v>
      </c>
      <c r="K25" s="231">
        <f>J25/I25</f>
        <v>1</v>
      </c>
      <c r="L25" s="233"/>
      <c r="M25" s="233">
        <v>107</v>
      </c>
      <c r="N25" s="233">
        <v>107</v>
      </c>
      <c r="O25" s="231">
        <f>N25/M25</f>
        <v>1</v>
      </c>
      <c r="P25" s="233"/>
      <c r="Q25" s="233">
        <f>14+458</f>
        <v>472</v>
      </c>
      <c r="R25" s="233">
        <f>14+358</f>
        <v>372</v>
      </c>
      <c r="S25" s="231">
        <f t="shared" si="4"/>
        <v>0.788135593220339</v>
      </c>
      <c r="T25" s="233"/>
      <c r="U25" s="233"/>
      <c r="V25" s="233"/>
      <c r="W25" s="233"/>
      <c r="X25" s="233"/>
      <c r="Y25" s="233"/>
      <c r="Z25" s="233"/>
      <c r="AA25" s="231"/>
      <c r="AB25" s="233"/>
      <c r="AC25" s="233"/>
      <c r="AD25" s="233"/>
      <c r="AE25" s="233"/>
    </row>
    <row r="26" spans="1:31" ht="21.75" customHeight="1" thickBot="1">
      <c r="A26" s="228" t="s">
        <v>320</v>
      </c>
      <c r="B26" s="228">
        <v>82092</v>
      </c>
      <c r="C26" s="228" t="s">
        <v>94</v>
      </c>
      <c r="D26" s="230">
        <f t="shared" si="0"/>
        <v>0</v>
      </c>
      <c r="E26" s="230">
        <f t="shared" si="1"/>
        <v>0</v>
      </c>
      <c r="F26" s="230">
        <f t="shared" si="2"/>
        <v>0</v>
      </c>
      <c r="G26" s="271"/>
      <c r="H26" s="233"/>
      <c r="I26" s="235"/>
      <c r="J26" s="235"/>
      <c r="K26" s="231"/>
      <c r="L26" s="233"/>
      <c r="M26" s="233"/>
      <c r="N26" s="233"/>
      <c r="O26" s="231"/>
      <c r="P26" s="233"/>
      <c r="Q26" s="233"/>
      <c r="R26" s="233"/>
      <c r="S26" s="231"/>
      <c r="T26" s="233"/>
      <c r="U26" s="233"/>
      <c r="V26" s="233"/>
      <c r="W26" s="233"/>
      <c r="X26" s="233"/>
      <c r="Y26" s="233"/>
      <c r="Z26" s="233"/>
      <c r="AA26" s="231"/>
      <c r="AB26" s="233"/>
      <c r="AC26" s="233"/>
      <c r="AD26" s="233"/>
      <c r="AE26" s="233"/>
    </row>
    <row r="27" spans="1:31" ht="21.75" customHeight="1" thickBot="1">
      <c r="A27" s="228" t="s">
        <v>321</v>
      </c>
      <c r="B27" s="228">
        <v>91110</v>
      </c>
      <c r="C27" s="228" t="s">
        <v>347</v>
      </c>
      <c r="D27" s="230">
        <f t="shared" si="0"/>
        <v>0</v>
      </c>
      <c r="E27" s="230">
        <f t="shared" si="1"/>
        <v>24178</v>
      </c>
      <c r="F27" s="230">
        <f t="shared" si="2"/>
        <v>14627</v>
      </c>
      <c r="G27" s="271">
        <f t="shared" si="3"/>
        <v>0.6049714616593598</v>
      </c>
      <c r="H27" s="233"/>
      <c r="I27" s="235">
        <v>14372</v>
      </c>
      <c r="J27" s="235">
        <v>11874</v>
      </c>
      <c r="K27" s="231">
        <f>J27/I27</f>
        <v>0.8261898135263012</v>
      </c>
      <c r="L27" s="233"/>
      <c r="M27" s="233">
        <v>2549</v>
      </c>
      <c r="N27" s="233">
        <v>2387</v>
      </c>
      <c r="O27" s="231">
        <f>N27/M27</f>
        <v>0.9364456649666536</v>
      </c>
      <c r="P27" s="233">
        <v>0</v>
      </c>
      <c r="Q27" s="233">
        <v>7257</v>
      </c>
      <c r="R27" s="233">
        <v>366</v>
      </c>
      <c r="S27" s="231">
        <f t="shared" si="4"/>
        <v>0.050434063662670524</v>
      </c>
      <c r="T27" s="233"/>
      <c r="U27" s="233"/>
      <c r="V27" s="233"/>
      <c r="W27" s="233"/>
      <c r="X27" s="233"/>
      <c r="Y27" s="233"/>
      <c r="Z27" s="233"/>
      <c r="AA27" s="231"/>
      <c r="AB27" s="233"/>
      <c r="AC27" s="233"/>
      <c r="AD27" s="233"/>
      <c r="AE27" s="233"/>
    </row>
    <row r="28" spans="1:31" ht="24" customHeight="1" thickBot="1">
      <c r="A28" s="228" t="s">
        <v>322</v>
      </c>
      <c r="B28" s="228">
        <v>96015</v>
      </c>
      <c r="C28" s="228" t="s">
        <v>449</v>
      </c>
      <c r="D28" s="230">
        <f t="shared" si="0"/>
        <v>0</v>
      </c>
      <c r="E28" s="230">
        <f t="shared" si="1"/>
        <v>2721</v>
      </c>
      <c r="F28" s="230">
        <f t="shared" si="2"/>
        <v>2721</v>
      </c>
      <c r="G28" s="271">
        <f t="shared" si="3"/>
        <v>1</v>
      </c>
      <c r="H28" s="232"/>
      <c r="I28" s="233"/>
      <c r="J28" s="233"/>
      <c r="K28" s="231"/>
      <c r="L28" s="233"/>
      <c r="M28" s="233"/>
      <c r="N28" s="233"/>
      <c r="O28" s="231"/>
      <c r="P28" s="233">
        <v>0</v>
      </c>
      <c r="Q28" s="233">
        <v>2721</v>
      </c>
      <c r="R28" s="233">
        <v>2721</v>
      </c>
      <c r="S28" s="231">
        <f t="shared" si="4"/>
        <v>1</v>
      </c>
      <c r="T28" s="233"/>
      <c r="U28" s="233"/>
      <c r="V28" s="233"/>
      <c r="W28" s="233"/>
      <c r="X28" s="233"/>
      <c r="Y28" s="233"/>
      <c r="Z28" s="233"/>
      <c r="AA28" s="231"/>
      <c r="AB28" s="233"/>
      <c r="AC28" s="233"/>
      <c r="AD28" s="233"/>
      <c r="AE28" s="233"/>
    </row>
    <row r="29" spans="1:31" ht="24" customHeight="1" thickBot="1">
      <c r="A29" s="228" t="s">
        <v>323</v>
      </c>
      <c r="B29" s="228">
        <v>102030</v>
      </c>
      <c r="C29" s="228" t="s">
        <v>324</v>
      </c>
      <c r="D29" s="230">
        <f t="shared" si="0"/>
        <v>0</v>
      </c>
      <c r="E29" s="230">
        <f t="shared" si="1"/>
        <v>14</v>
      </c>
      <c r="F29" s="230">
        <f t="shared" si="2"/>
        <v>14</v>
      </c>
      <c r="G29" s="271">
        <f t="shared" si="3"/>
        <v>1</v>
      </c>
      <c r="H29" s="232"/>
      <c r="I29" s="233"/>
      <c r="J29" s="233"/>
      <c r="K29" s="231"/>
      <c r="L29" s="233"/>
      <c r="M29" s="233"/>
      <c r="N29" s="233"/>
      <c r="O29" s="231"/>
      <c r="P29" s="233"/>
      <c r="Q29" s="233">
        <v>14</v>
      </c>
      <c r="R29" s="233">
        <v>14</v>
      </c>
      <c r="S29" s="231">
        <f t="shared" si="4"/>
        <v>1</v>
      </c>
      <c r="T29" s="233"/>
      <c r="U29" s="233"/>
      <c r="V29" s="233"/>
      <c r="W29" s="233"/>
      <c r="X29" s="233"/>
      <c r="Y29" s="233"/>
      <c r="Z29" s="233"/>
      <c r="AA29" s="231"/>
      <c r="AB29" s="233"/>
      <c r="AC29" s="233"/>
      <c r="AD29" s="233"/>
      <c r="AE29" s="233"/>
    </row>
    <row r="30" spans="1:31" ht="24" customHeight="1" thickBot="1">
      <c r="A30" s="228" t="s">
        <v>325</v>
      </c>
      <c r="B30" s="228">
        <v>104042</v>
      </c>
      <c r="C30" s="228" t="s">
        <v>326</v>
      </c>
      <c r="D30" s="230">
        <f t="shared" si="0"/>
        <v>0</v>
      </c>
      <c r="E30" s="230">
        <f t="shared" si="1"/>
        <v>0</v>
      </c>
      <c r="F30" s="230">
        <f t="shared" si="2"/>
        <v>0</v>
      </c>
      <c r="G30" s="271"/>
      <c r="H30" s="232"/>
      <c r="I30" s="233"/>
      <c r="J30" s="233"/>
      <c r="K30" s="231"/>
      <c r="L30" s="233"/>
      <c r="M30" s="233"/>
      <c r="N30" s="233"/>
      <c r="O30" s="231"/>
      <c r="P30" s="233"/>
      <c r="Q30" s="233"/>
      <c r="R30" s="233"/>
      <c r="S30" s="231"/>
      <c r="T30" s="233"/>
      <c r="U30" s="233"/>
      <c r="V30" s="233"/>
      <c r="W30" s="233"/>
      <c r="X30" s="233"/>
      <c r="Y30" s="233"/>
      <c r="Z30" s="233"/>
      <c r="AA30" s="231"/>
      <c r="AB30" s="233"/>
      <c r="AC30" s="233"/>
      <c r="AD30" s="233"/>
      <c r="AE30" s="233"/>
    </row>
    <row r="31" spans="1:31" ht="24" customHeight="1" thickBot="1">
      <c r="A31" s="228" t="s">
        <v>327</v>
      </c>
      <c r="B31" s="228">
        <v>104051</v>
      </c>
      <c r="C31" s="228" t="s">
        <v>328</v>
      </c>
      <c r="D31" s="230">
        <f t="shared" si="0"/>
        <v>0</v>
      </c>
      <c r="E31" s="230">
        <f t="shared" si="1"/>
        <v>0</v>
      </c>
      <c r="F31" s="230">
        <f t="shared" si="2"/>
        <v>0</v>
      </c>
      <c r="G31" s="271"/>
      <c r="H31" s="232"/>
      <c r="I31" s="233"/>
      <c r="J31" s="233"/>
      <c r="K31" s="231"/>
      <c r="L31" s="233"/>
      <c r="M31" s="233"/>
      <c r="N31" s="233"/>
      <c r="O31" s="231"/>
      <c r="P31" s="233">
        <v>0</v>
      </c>
      <c r="Q31" s="233"/>
      <c r="R31" s="233"/>
      <c r="S31" s="231"/>
      <c r="T31" s="233"/>
      <c r="U31" s="233"/>
      <c r="V31" s="233"/>
      <c r="W31" s="233"/>
      <c r="X31" s="233"/>
      <c r="Y31" s="233"/>
      <c r="Z31" s="233"/>
      <c r="AA31" s="231"/>
      <c r="AB31" s="233"/>
      <c r="AC31" s="233"/>
      <c r="AD31" s="233"/>
      <c r="AE31" s="233"/>
    </row>
    <row r="32" spans="1:31" ht="24" customHeight="1" thickBot="1">
      <c r="A32" s="228" t="s">
        <v>329</v>
      </c>
      <c r="B32" s="228">
        <v>107060</v>
      </c>
      <c r="C32" s="228" t="s">
        <v>330</v>
      </c>
      <c r="D32" s="230">
        <f t="shared" si="0"/>
        <v>0</v>
      </c>
      <c r="E32" s="230">
        <f t="shared" si="1"/>
        <v>7610</v>
      </c>
      <c r="F32" s="230">
        <f t="shared" si="2"/>
        <v>7609</v>
      </c>
      <c r="G32" s="271">
        <f t="shared" si="3"/>
        <v>0.9998685939553219</v>
      </c>
      <c r="H32" s="233"/>
      <c r="I32" s="233"/>
      <c r="J32" s="233"/>
      <c r="K32" s="231"/>
      <c r="L32" s="233"/>
      <c r="M32" s="233"/>
      <c r="N32" s="233"/>
      <c r="O32" s="231"/>
      <c r="P32" s="233"/>
      <c r="Q32" s="233"/>
      <c r="R32" s="233"/>
      <c r="S32" s="231"/>
      <c r="T32" s="233"/>
      <c r="U32" s="233">
        <v>7610</v>
      </c>
      <c r="V32" s="233">
        <v>7609</v>
      </c>
      <c r="W32" s="231">
        <f>V32/U32</f>
        <v>0.9998685939553219</v>
      </c>
      <c r="X32" s="233"/>
      <c r="Y32" s="233"/>
      <c r="Z32" s="233"/>
      <c r="AA32" s="231"/>
      <c r="AB32" s="233"/>
      <c r="AC32" s="233"/>
      <c r="AD32" s="233"/>
      <c r="AE32" s="233"/>
    </row>
    <row r="33" spans="1:31" ht="24" customHeight="1" thickBot="1">
      <c r="A33" s="228" t="s">
        <v>331</v>
      </c>
      <c r="B33" s="228">
        <v>56010</v>
      </c>
      <c r="C33" s="228" t="s">
        <v>356</v>
      </c>
      <c r="D33" s="230">
        <f t="shared" si="0"/>
        <v>0</v>
      </c>
      <c r="E33" s="230">
        <f t="shared" si="1"/>
        <v>154</v>
      </c>
      <c r="F33" s="230">
        <f t="shared" si="2"/>
        <v>154</v>
      </c>
      <c r="G33" s="271"/>
      <c r="H33" s="233"/>
      <c r="I33" s="233"/>
      <c r="J33" s="233"/>
      <c r="K33" s="231"/>
      <c r="L33" s="233"/>
      <c r="M33" s="233"/>
      <c r="N33" s="233"/>
      <c r="O33" s="231"/>
      <c r="P33" s="233"/>
      <c r="Q33" s="233">
        <v>154</v>
      </c>
      <c r="R33" s="233">
        <v>154</v>
      </c>
      <c r="S33" s="231">
        <f t="shared" si="4"/>
        <v>1</v>
      </c>
      <c r="T33" s="233"/>
      <c r="U33" s="233"/>
      <c r="V33" s="233"/>
      <c r="W33" s="231"/>
      <c r="X33" s="233"/>
      <c r="Y33" s="233"/>
      <c r="Z33" s="233"/>
      <c r="AA33" s="231"/>
      <c r="AB33" s="233"/>
      <c r="AC33" s="233"/>
      <c r="AD33" s="233"/>
      <c r="AE33" s="233"/>
    </row>
    <row r="34" spans="1:31" ht="24" customHeight="1" thickBot="1">
      <c r="A34" s="228" t="s">
        <v>421</v>
      </c>
      <c r="B34" s="228">
        <v>104037</v>
      </c>
      <c r="C34" s="228" t="s">
        <v>450</v>
      </c>
      <c r="D34" s="230">
        <f t="shared" si="0"/>
        <v>0</v>
      </c>
      <c r="E34" s="230">
        <f t="shared" si="1"/>
        <v>2113</v>
      </c>
      <c r="F34" s="230">
        <f t="shared" si="2"/>
        <v>2113</v>
      </c>
      <c r="G34" s="271"/>
      <c r="H34" s="233"/>
      <c r="I34" s="233"/>
      <c r="J34" s="233"/>
      <c r="K34" s="231"/>
      <c r="L34" s="233"/>
      <c r="M34" s="233"/>
      <c r="N34" s="233"/>
      <c r="O34" s="231"/>
      <c r="P34" s="233"/>
      <c r="Q34" s="233">
        <v>2113</v>
      </c>
      <c r="R34" s="233">
        <v>2113</v>
      </c>
      <c r="S34" s="231">
        <v>1</v>
      </c>
      <c r="T34" s="233"/>
      <c r="U34" s="233"/>
      <c r="V34" s="233"/>
      <c r="W34" s="231"/>
      <c r="X34" s="233"/>
      <c r="Y34" s="233"/>
      <c r="Z34" s="233"/>
      <c r="AA34" s="231"/>
      <c r="AB34" s="233"/>
      <c r="AC34" s="233"/>
      <c r="AD34" s="233"/>
      <c r="AE34" s="233"/>
    </row>
    <row r="35" spans="1:31" ht="24" customHeight="1" thickBot="1">
      <c r="A35" s="228" t="s">
        <v>422</v>
      </c>
      <c r="B35" s="228">
        <v>104051</v>
      </c>
      <c r="C35" s="228" t="s">
        <v>357</v>
      </c>
      <c r="D35" s="230">
        <f t="shared" si="0"/>
        <v>0</v>
      </c>
      <c r="E35" s="230">
        <f t="shared" si="1"/>
        <v>0</v>
      </c>
      <c r="F35" s="230">
        <f t="shared" si="2"/>
        <v>0</v>
      </c>
      <c r="G35" s="271"/>
      <c r="H35" s="233"/>
      <c r="I35" s="233"/>
      <c r="J35" s="233"/>
      <c r="K35" s="231"/>
      <c r="L35" s="233"/>
      <c r="M35" s="233"/>
      <c r="N35" s="233"/>
      <c r="O35" s="231"/>
      <c r="P35" s="233"/>
      <c r="Q35" s="233"/>
      <c r="R35" s="233"/>
      <c r="S35" s="231"/>
      <c r="T35" s="233"/>
      <c r="U35" s="233"/>
      <c r="V35" s="233"/>
      <c r="W35" s="231"/>
      <c r="X35" s="233"/>
      <c r="Y35" s="233"/>
      <c r="Z35" s="233"/>
      <c r="AA35" s="231"/>
      <c r="AB35" s="233"/>
      <c r="AC35" s="233"/>
      <c r="AD35" s="233"/>
      <c r="AE35" s="233"/>
    </row>
    <row r="36" spans="1:31" ht="24" customHeight="1" thickBot="1">
      <c r="A36" s="228" t="s">
        <v>423</v>
      </c>
      <c r="B36" s="270"/>
      <c r="C36" s="270" t="s">
        <v>332</v>
      </c>
      <c r="D36" s="230">
        <f>SUM(H36+L36+P36+T36+X36+AB36)</f>
        <v>0</v>
      </c>
      <c r="E36" s="230">
        <f>SUM(I36+M36+Q36+U36+Y36)</f>
        <v>140101</v>
      </c>
      <c r="F36" s="230">
        <f>SUM(J36+N36+R36+V36+Z36+AD36)</f>
        <v>106014</v>
      </c>
      <c r="G36" s="271">
        <f t="shared" si="3"/>
        <v>0.7566969543400832</v>
      </c>
      <c r="H36" s="229">
        <f aca="true" t="shared" si="5" ref="H36:P36">SUM(H9:H32)</f>
        <v>0</v>
      </c>
      <c r="I36" s="229">
        <f t="shared" si="5"/>
        <v>65734</v>
      </c>
      <c r="J36" s="229">
        <f t="shared" si="5"/>
        <v>54346</v>
      </c>
      <c r="K36" s="271">
        <f>J36/I36</f>
        <v>0.826756320929808</v>
      </c>
      <c r="L36" s="229">
        <f t="shared" si="5"/>
        <v>0</v>
      </c>
      <c r="M36" s="229">
        <f t="shared" si="5"/>
        <v>9588</v>
      </c>
      <c r="N36" s="229">
        <f t="shared" si="5"/>
        <v>7518</v>
      </c>
      <c r="O36" s="271">
        <f>N36/M36</f>
        <v>0.7841051314142679</v>
      </c>
      <c r="P36" s="229">
        <f t="shared" si="5"/>
        <v>0</v>
      </c>
      <c r="Q36" s="230">
        <f>SUM(Q9:Q35)</f>
        <v>32383</v>
      </c>
      <c r="R36" s="230">
        <f>SUM(R9:R35)</f>
        <v>21140</v>
      </c>
      <c r="S36" s="271">
        <f t="shared" si="4"/>
        <v>0.6528116604391193</v>
      </c>
      <c r="T36" s="229">
        <f>SUM(T9:T32)</f>
        <v>0</v>
      </c>
      <c r="U36" s="229">
        <f>SUM(U32:U35)</f>
        <v>7610</v>
      </c>
      <c r="V36" s="229">
        <f>SUM(V32:V35)</f>
        <v>7609</v>
      </c>
      <c r="W36" s="231">
        <f>V36/U36</f>
        <v>0.9998685939553219</v>
      </c>
      <c r="X36" s="229">
        <f aca="true" t="shared" si="6" ref="X36:AE36">SUM(X9:X32)</f>
        <v>0</v>
      </c>
      <c r="Y36" s="229">
        <f t="shared" si="6"/>
        <v>24786</v>
      </c>
      <c r="Z36" s="229">
        <f t="shared" si="6"/>
        <v>15401</v>
      </c>
      <c r="AA36" s="231">
        <f>Z36/Y36</f>
        <v>0.621358831598483</v>
      </c>
      <c r="AB36" s="229">
        <f t="shared" si="6"/>
        <v>0</v>
      </c>
      <c r="AC36" s="229">
        <f t="shared" si="6"/>
        <v>0</v>
      </c>
      <c r="AD36" s="229">
        <f t="shared" si="6"/>
        <v>0</v>
      </c>
      <c r="AE36" s="229">
        <f t="shared" si="6"/>
        <v>0</v>
      </c>
    </row>
    <row r="37" spans="1:15" ht="12" thickBot="1">
      <c r="A37" s="29"/>
      <c r="O37" s="234"/>
    </row>
    <row r="38" spans="1:31" ht="12" thickBot="1">
      <c r="A38" s="359" t="s">
        <v>287</v>
      </c>
      <c r="B38" s="236"/>
      <c r="C38" s="236"/>
      <c r="D38" s="359" t="s">
        <v>291</v>
      </c>
      <c r="E38" s="360"/>
      <c r="F38" s="360"/>
      <c r="G38" s="360"/>
      <c r="H38" s="359" t="s">
        <v>288</v>
      </c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</row>
    <row r="39" spans="1:31" ht="21.75" thickBot="1">
      <c r="A39" s="359"/>
      <c r="B39" s="236" t="s">
        <v>333</v>
      </c>
      <c r="C39" s="236" t="s">
        <v>334</v>
      </c>
      <c r="D39" s="360"/>
      <c r="E39" s="360"/>
      <c r="F39" s="360"/>
      <c r="G39" s="360"/>
      <c r="H39" s="359" t="s">
        <v>33</v>
      </c>
      <c r="I39" s="360"/>
      <c r="J39" s="360"/>
      <c r="K39" s="360"/>
      <c r="L39" s="359" t="s">
        <v>0</v>
      </c>
      <c r="M39" s="360"/>
      <c r="N39" s="360"/>
      <c r="O39" s="360"/>
      <c r="P39" s="359" t="s">
        <v>95</v>
      </c>
      <c r="Q39" s="360"/>
      <c r="R39" s="360"/>
      <c r="S39" s="360"/>
      <c r="T39" s="359" t="s">
        <v>96</v>
      </c>
      <c r="U39" s="360"/>
      <c r="V39" s="360"/>
      <c r="W39" s="360"/>
      <c r="X39" s="359" t="s">
        <v>335</v>
      </c>
      <c r="Y39" s="360"/>
      <c r="Z39" s="360"/>
      <c r="AA39" s="360"/>
      <c r="AB39" s="236"/>
      <c r="AC39" s="236"/>
      <c r="AD39" s="236"/>
      <c r="AE39" s="236"/>
    </row>
    <row r="40" spans="1:31" ht="74.25" thickBot="1">
      <c r="A40" s="359"/>
      <c r="B40" s="237"/>
      <c r="C40" s="237"/>
      <c r="D40" s="236" t="s">
        <v>401</v>
      </c>
      <c r="E40" s="236" t="s">
        <v>402</v>
      </c>
      <c r="F40" s="236" t="s">
        <v>389</v>
      </c>
      <c r="G40" s="268" t="s">
        <v>346</v>
      </c>
      <c r="H40" s="236" t="s">
        <v>401</v>
      </c>
      <c r="I40" s="236" t="s">
        <v>402</v>
      </c>
      <c r="J40" s="236" t="s">
        <v>389</v>
      </c>
      <c r="K40" s="268" t="s">
        <v>346</v>
      </c>
      <c r="L40" s="236" t="s">
        <v>401</v>
      </c>
      <c r="M40" s="236" t="s">
        <v>402</v>
      </c>
      <c r="N40" s="236" t="s">
        <v>389</v>
      </c>
      <c r="O40" s="268" t="s">
        <v>346</v>
      </c>
      <c r="P40" s="236" t="s">
        <v>401</v>
      </c>
      <c r="Q40" s="236" t="s">
        <v>402</v>
      </c>
      <c r="R40" s="236" t="s">
        <v>389</v>
      </c>
      <c r="S40" s="268" t="s">
        <v>346</v>
      </c>
      <c r="T40" s="236" t="s">
        <v>401</v>
      </c>
      <c r="U40" s="236" t="s">
        <v>402</v>
      </c>
      <c r="V40" s="236" t="s">
        <v>389</v>
      </c>
      <c r="W40" s="268" t="s">
        <v>346</v>
      </c>
      <c r="X40" s="236" t="s">
        <v>401</v>
      </c>
      <c r="Y40" s="236" t="s">
        <v>402</v>
      </c>
      <c r="Z40" s="236" t="s">
        <v>389</v>
      </c>
      <c r="AA40" s="268" t="s">
        <v>346</v>
      </c>
      <c r="AB40" s="236"/>
      <c r="AC40" s="236"/>
      <c r="AD40" s="236"/>
      <c r="AE40" s="235"/>
    </row>
    <row r="41" spans="1:31" ht="12" thickBot="1">
      <c r="A41" s="359"/>
      <c r="B41" s="237"/>
      <c r="C41" s="237"/>
      <c r="D41" s="237"/>
      <c r="E41" s="237"/>
      <c r="F41" s="237"/>
      <c r="G41" s="296"/>
      <c r="H41" s="359" t="s">
        <v>298</v>
      </c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</row>
    <row r="42" spans="1:31" ht="27.75" customHeight="1" thickBot="1">
      <c r="A42" s="228" t="s">
        <v>299</v>
      </c>
      <c r="B42" s="228">
        <v>11130</v>
      </c>
      <c r="C42" s="228" t="s">
        <v>82</v>
      </c>
      <c r="D42" s="229">
        <f>SUM(H42+L42)</f>
        <v>0</v>
      </c>
      <c r="E42" s="229">
        <f>SUM(I42+M42)</f>
        <v>0</v>
      </c>
      <c r="F42" s="229">
        <v>0</v>
      </c>
      <c r="G42" s="271"/>
      <c r="H42" s="233"/>
      <c r="I42" s="233"/>
      <c r="J42" s="233"/>
      <c r="K42" s="231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</row>
    <row r="43" spans="1:31" ht="21" customHeight="1" thickBot="1">
      <c r="A43" s="228" t="s">
        <v>300</v>
      </c>
      <c r="B43" s="228">
        <v>13320</v>
      </c>
      <c r="C43" s="228" t="s">
        <v>301</v>
      </c>
      <c r="D43" s="229">
        <f>SUM(H43+L43)</f>
        <v>0</v>
      </c>
      <c r="E43" s="229">
        <f>SUM(I43+M43)</f>
        <v>0</v>
      </c>
      <c r="F43" s="229">
        <f aca="true" t="shared" si="7" ref="F43:F60">SUM(J43+N43)</f>
        <v>0</v>
      </c>
      <c r="G43" s="271"/>
      <c r="H43" s="233"/>
      <c r="I43" s="233"/>
      <c r="J43" s="233"/>
      <c r="K43" s="231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</row>
    <row r="44" spans="1:31" ht="21" customHeight="1" thickBot="1">
      <c r="A44" s="228" t="s">
        <v>302</v>
      </c>
      <c r="B44" s="228">
        <v>11350</v>
      </c>
      <c r="C44" s="228" t="s">
        <v>303</v>
      </c>
      <c r="D44" s="229">
        <f aca="true" t="shared" si="8" ref="D44:D66">SUM(H44+L44)</f>
        <v>0</v>
      </c>
      <c r="E44" s="229">
        <v>0</v>
      </c>
      <c r="F44" s="229">
        <f t="shared" si="7"/>
        <v>0</v>
      </c>
      <c r="G44" s="271"/>
      <c r="H44" s="233"/>
      <c r="I44" s="233"/>
      <c r="J44" s="233"/>
      <c r="K44" s="231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</row>
    <row r="45" spans="1:31" ht="21" customHeight="1" thickBot="1">
      <c r="A45" s="228" t="s">
        <v>304</v>
      </c>
      <c r="B45" s="228">
        <v>32020</v>
      </c>
      <c r="C45" s="228" t="s">
        <v>305</v>
      </c>
      <c r="D45" s="229">
        <f t="shared" si="8"/>
        <v>0</v>
      </c>
      <c r="E45" s="229">
        <f>SUM(I45+M45)</f>
        <v>0</v>
      </c>
      <c r="F45" s="229">
        <f t="shared" si="7"/>
        <v>0</v>
      </c>
      <c r="G45" s="271"/>
      <c r="H45" s="233"/>
      <c r="I45" s="233"/>
      <c r="J45" s="233"/>
      <c r="K45" s="231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</row>
    <row r="46" spans="1:31" ht="21" customHeight="1" thickBot="1">
      <c r="A46" s="228" t="s">
        <v>306</v>
      </c>
      <c r="B46" s="228">
        <v>413231</v>
      </c>
      <c r="C46" s="228" t="s">
        <v>83</v>
      </c>
      <c r="D46" s="229">
        <f t="shared" si="8"/>
        <v>0</v>
      </c>
      <c r="E46" s="229">
        <f>SUM(I46+M46)</f>
        <v>12343</v>
      </c>
      <c r="F46" s="229">
        <f t="shared" si="7"/>
        <v>998</v>
      </c>
      <c r="G46" s="271">
        <f>F46/E46</f>
        <v>0.08085554565340679</v>
      </c>
      <c r="H46" s="233"/>
      <c r="I46" s="233">
        <v>12343</v>
      </c>
      <c r="J46" s="233">
        <v>998</v>
      </c>
      <c r="K46" s="271">
        <f>J46/I46</f>
        <v>0.08085554565340679</v>
      </c>
      <c r="L46" s="233"/>
      <c r="M46" s="233"/>
      <c r="N46" s="233"/>
      <c r="O46" s="231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</row>
    <row r="47" spans="1:31" ht="21" customHeight="1" thickBot="1">
      <c r="A47" s="228" t="s">
        <v>307</v>
      </c>
      <c r="B47" s="228">
        <v>45160</v>
      </c>
      <c r="C47" s="228" t="s">
        <v>84</v>
      </c>
      <c r="D47" s="229">
        <f t="shared" si="8"/>
        <v>0</v>
      </c>
      <c r="E47" s="229">
        <f>SUM(I47+M47)</f>
        <v>0</v>
      </c>
      <c r="F47" s="229">
        <f t="shared" si="7"/>
        <v>0</v>
      </c>
      <c r="G47" s="271"/>
      <c r="H47" s="233"/>
      <c r="I47" s="233"/>
      <c r="J47" s="233"/>
      <c r="K47" s="231"/>
      <c r="L47" s="233"/>
      <c r="M47" s="233"/>
      <c r="N47" s="233"/>
      <c r="O47" s="231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</row>
    <row r="48" spans="1:31" ht="21" customHeight="1" thickBot="1">
      <c r="A48" s="228" t="s">
        <v>308</v>
      </c>
      <c r="B48" s="228">
        <v>51040</v>
      </c>
      <c r="C48" s="228" t="s">
        <v>309</v>
      </c>
      <c r="D48" s="229">
        <f t="shared" si="8"/>
        <v>0</v>
      </c>
      <c r="E48" s="229">
        <f>SUM(I48+M48)</f>
        <v>0</v>
      </c>
      <c r="F48" s="229">
        <f t="shared" si="7"/>
        <v>0</v>
      </c>
      <c r="G48" s="271"/>
      <c r="H48" s="233"/>
      <c r="I48" s="233"/>
      <c r="J48" s="233"/>
      <c r="K48" s="231"/>
      <c r="L48" s="233"/>
      <c r="M48" s="233"/>
      <c r="N48" s="233"/>
      <c r="O48" s="231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</row>
    <row r="49" spans="1:31" ht="21" customHeight="1" thickBot="1">
      <c r="A49" s="228" t="s">
        <v>310</v>
      </c>
      <c r="B49" s="228">
        <v>52020</v>
      </c>
      <c r="C49" s="228" t="s">
        <v>85</v>
      </c>
      <c r="D49" s="229">
        <f t="shared" si="8"/>
        <v>0</v>
      </c>
      <c r="E49" s="229">
        <v>0</v>
      </c>
      <c r="F49" s="229">
        <f t="shared" si="7"/>
        <v>0</v>
      </c>
      <c r="G49" s="271"/>
      <c r="H49" s="233"/>
      <c r="I49" s="233"/>
      <c r="J49" s="233"/>
      <c r="K49" s="231"/>
      <c r="L49" s="233"/>
      <c r="M49" s="233"/>
      <c r="N49" s="233"/>
      <c r="O49" s="231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</row>
    <row r="50" spans="1:31" ht="21" customHeight="1" thickBot="1">
      <c r="A50" s="228" t="s">
        <v>311</v>
      </c>
      <c r="B50" s="228">
        <v>63020</v>
      </c>
      <c r="C50" s="228" t="s">
        <v>86</v>
      </c>
      <c r="D50" s="229">
        <f t="shared" si="8"/>
        <v>0</v>
      </c>
      <c r="E50" s="229">
        <f>SUM(I50+M50)</f>
        <v>0</v>
      </c>
      <c r="F50" s="229">
        <f t="shared" si="7"/>
        <v>0</v>
      </c>
      <c r="G50" s="271"/>
      <c r="H50" s="233"/>
      <c r="I50" s="233"/>
      <c r="J50" s="233"/>
      <c r="K50" s="231"/>
      <c r="L50" s="233"/>
      <c r="M50" s="233"/>
      <c r="N50" s="233"/>
      <c r="O50" s="231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</row>
    <row r="51" spans="1:31" ht="21" customHeight="1" thickBot="1">
      <c r="A51" s="228" t="s">
        <v>312</v>
      </c>
      <c r="B51" s="228">
        <v>64010</v>
      </c>
      <c r="C51" s="228" t="s">
        <v>87</v>
      </c>
      <c r="D51" s="229">
        <f t="shared" si="8"/>
        <v>0</v>
      </c>
      <c r="E51" s="229">
        <f>SUM(I51+M51)</f>
        <v>0</v>
      </c>
      <c r="F51" s="229">
        <f t="shared" si="7"/>
        <v>0</v>
      </c>
      <c r="G51" s="271"/>
      <c r="H51" s="233"/>
      <c r="I51" s="233"/>
      <c r="J51" s="233"/>
      <c r="K51" s="231"/>
      <c r="L51" s="233"/>
      <c r="M51" s="233"/>
      <c r="N51" s="233"/>
      <c r="O51" s="231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</row>
    <row r="52" spans="1:31" ht="21" customHeight="1" thickBot="1">
      <c r="A52" s="228" t="s">
        <v>313</v>
      </c>
      <c r="B52" s="228">
        <v>47410</v>
      </c>
      <c r="C52" s="228" t="s">
        <v>447</v>
      </c>
      <c r="D52" s="229">
        <f t="shared" si="8"/>
        <v>0</v>
      </c>
      <c r="E52" s="229">
        <f>SUM(I52+M52)</f>
        <v>15867</v>
      </c>
      <c r="F52" s="229">
        <f t="shared" si="7"/>
        <v>15867</v>
      </c>
      <c r="G52" s="271"/>
      <c r="H52" s="233"/>
      <c r="I52" s="233"/>
      <c r="J52" s="233"/>
      <c r="K52" s="231"/>
      <c r="L52" s="233"/>
      <c r="M52" s="233">
        <v>15867</v>
      </c>
      <c r="N52" s="233">
        <v>15867</v>
      </c>
      <c r="O52" s="271">
        <f>N52/M52</f>
        <v>1</v>
      </c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</row>
    <row r="53" spans="1:31" ht="21" customHeight="1" thickBot="1">
      <c r="A53" s="228" t="s">
        <v>314</v>
      </c>
      <c r="B53" s="228">
        <v>66020</v>
      </c>
      <c r="C53" s="228" t="s">
        <v>336</v>
      </c>
      <c r="D53" s="229">
        <f t="shared" si="8"/>
        <v>0</v>
      </c>
      <c r="E53" s="229">
        <v>20630</v>
      </c>
      <c r="F53" s="229">
        <f t="shared" si="7"/>
        <v>19986</v>
      </c>
      <c r="G53" s="271">
        <f>F53/E53</f>
        <v>0.9687833252544837</v>
      </c>
      <c r="H53" s="233"/>
      <c r="I53" s="233"/>
      <c r="J53" s="233"/>
      <c r="K53" s="231"/>
      <c r="L53" s="233"/>
      <c r="M53" s="233">
        <v>20630</v>
      </c>
      <c r="N53" s="233">
        <v>19986</v>
      </c>
      <c r="O53" s="271">
        <f>N53/M53</f>
        <v>0.9687833252544837</v>
      </c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</row>
    <row r="54" spans="1:31" ht="21" customHeight="1" thickBot="1">
      <c r="A54" s="228" t="s">
        <v>315</v>
      </c>
      <c r="B54" s="228">
        <v>72111</v>
      </c>
      <c r="C54" s="228" t="s">
        <v>89</v>
      </c>
      <c r="D54" s="229">
        <f t="shared" si="8"/>
        <v>0</v>
      </c>
      <c r="E54" s="229">
        <f aca="true" t="shared" si="9" ref="E54:E65">SUM(I54+M54)</f>
        <v>0</v>
      </c>
      <c r="F54" s="229">
        <f t="shared" si="7"/>
        <v>0</v>
      </c>
      <c r="G54" s="271"/>
      <c r="H54" s="233"/>
      <c r="I54" s="233"/>
      <c r="J54" s="233"/>
      <c r="K54" s="231"/>
      <c r="L54" s="233"/>
      <c r="M54" s="233"/>
      <c r="N54" s="233"/>
      <c r="O54" s="231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</row>
    <row r="55" spans="1:31" ht="21" customHeight="1" thickBot="1">
      <c r="A55" s="228" t="s">
        <v>337</v>
      </c>
      <c r="B55" s="228">
        <v>72311</v>
      </c>
      <c r="C55" s="228" t="s">
        <v>90</v>
      </c>
      <c r="D55" s="229">
        <f t="shared" si="8"/>
        <v>0</v>
      </c>
      <c r="E55" s="229">
        <f t="shared" si="9"/>
        <v>0</v>
      </c>
      <c r="F55" s="229">
        <f t="shared" si="7"/>
        <v>0</v>
      </c>
      <c r="G55" s="271"/>
      <c r="H55" s="233"/>
      <c r="I55" s="233"/>
      <c r="J55" s="233"/>
      <c r="K55" s="231"/>
      <c r="L55" s="233"/>
      <c r="M55" s="233"/>
      <c r="N55" s="233"/>
      <c r="O55" s="231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</row>
    <row r="56" spans="1:31" ht="21" customHeight="1" thickBot="1">
      <c r="A56" s="228" t="s">
        <v>316</v>
      </c>
      <c r="B56" s="228">
        <v>74031</v>
      </c>
      <c r="C56" s="228" t="s">
        <v>91</v>
      </c>
      <c r="D56" s="229">
        <f t="shared" si="8"/>
        <v>0</v>
      </c>
      <c r="E56" s="229">
        <f t="shared" si="9"/>
        <v>0</v>
      </c>
      <c r="F56" s="229">
        <f t="shared" si="7"/>
        <v>0</v>
      </c>
      <c r="G56" s="271"/>
      <c r="H56" s="233"/>
      <c r="I56" s="233"/>
      <c r="J56" s="233"/>
      <c r="K56" s="231"/>
      <c r="L56" s="233"/>
      <c r="M56" s="233"/>
      <c r="N56" s="233"/>
      <c r="O56" s="231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</row>
    <row r="57" spans="1:31" ht="21" customHeight="1" thickBot="1">
      <c r="A57" s="228" t="s">
        <v>317</v>
      </c>
      <c r="B57" s="228">
        <v>76062</v>
      </c>
      <c r="C57" s="228" t="s">
        <v>92</v>
      </c>
      <c r="D57" s="229">
        <f t="shared" si="8"/>
        <v>0</v>
      </c>
      <c r="E57" s="229">
        <f t="shared" si="9"/>
        <v>0</v>
      </c>
      <c r="F57" s="229">
        <f t="shared" si="7"/>
        <v>0</v>
      </c>
      <c r="G57" s="271"/>
      <c r="H57" s="233"/>
      <c r="I57" s="233"/>
      <c r="J57" s="233"/>
      <c r="K57" s="231"/>
      <c r="L57" s="233"/>
      <c r="M57" s="233"/>
      <c r="N57" s="233"/>
      <c r="O57" s="231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</row>
    <row r="58" spans="1:31" ht="21" customHeight="1" thickBot="1">
      <c r="A58" s="228" t="s">
        <v>318</v>
      </c>
      <c r="B58" s="228">
        <v>81030</v>
      </c>
      <c r="C58" s="228" t="s">
        <v>319</v>
      </c>
      <c r="D58" s="229">
        <f t="shared" si="8"/>
        <v>0</v>
      </c>
      <c r="E58" s="229">
        <f t="shared" si="9"/>
        <v>0</v>
      </c>
      <c r="F58" s="229">
        <f t="shared" si="7"/>
        <v>0</v>
      </c>
      <c r="G58" s="271"/>
      <c r="H58" s="233"/>
      <c r="I58" s="233"/>
      <c r="J58" s="233"/>
      <c r="K58" s="231"/>
      <c r="L58" s="233"/>
      <c r="M58" s="233"/>
      <c r="N58" s="233"/>
      <c r="O58" s="231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</row>
    <row r="59" spans="1:31" ht="21" customHeight="1" thickBot="1">
      <c r="A59" s="228" t="s">
        <v>320</v>
      </c>
      <c r="B59" s="228">
        <v>82042</v>
      </c>
      <c r="C59" s="228" t="s">
        <v>93</v>
      </c>
      <c r="D59" s="229">
        <f t="shared" si="8"/>
        <v>0</v>
      </c>
      <c r="E59" s="229">
        <f t="shared" si="9"/>
        <v>0</v>
      </c>
      <c r="F59" s="229">
        <f t="shared" si="7"/>
        <v>0</v>
      </c>
      <c r="G59" s="271"/>
      <c r="H59" s="233"/>
      <c r="I59" s="233"/>
      <c r="J59" s="233"/>
      <c r="K59" s="231"/>
      <c r="L59" s="229"/>
      <c r="M59" s="229"/>
      <c r="N59" s="229"/>
      <c r="O59" s="231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</row>
    <row r="60" spans="1:31" ht="21" customHeight="1" thickBot="1">
      <c r="A60" s="228" t="s">
        <v>321</v>
      </c>
      <c r="B60" s="228">
        <v>82092</v>
      </c>
      <c r="C60" s="228" t="s">
        <v>94</v>
      </c>
      <c r="D60" s="229">
        <f t="shared" si="8"/>
        <v>0</v>
      </c>
      <c r="E60" s="229">
        <f t="shared" si="9"/>
        <v>0</v>
      </c>
      <c r="F60" s="229">
        <f t="shared" si="7"/>
        <v>0</v>
      </c>
      <c r="G60" s="271"/>
      <c r="H60" s="229"/>
      <c r="I60" s="233"/>
      <c r="J60" s="233"/>
      <c r="K60" s="231"/>
      <c r="L60" s="229"/>
      <c r="M60" s="229"/>
      <c r="N60" s="229"/>
      <c r="O60" s="231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</row>
    <row r="61" spans="1:31" ht="21" customHeight="1" thickBot="1">
      <c r="A61" s="228" t="s">
        <v>322</v>
      </c>
      <c r="B61" s="228">
        <v>91110</v>
      </c>
      <c r="C61" s="228" t="s">
        <v>347</v>
      </c>
      <c r="D61" s="229">
        <f t="shared" si="8"/>
        <v>0</v>
      </c>
      <c r="E61" s="229">
        <f t="shared" si="9"/>
        <v>100</v>
      </c>
      <c r="F61" s="271">
        <v>0</v>
      </c>
      <c r="G61" s="271">
        <f>F61/E61</f>
        <v>0</v>
      </c>
      <c r="H61" s="229"/>
      <c r="I61" s="229">
        <v>100</v>
      </c>
      <c r="J61" s="229"/>
      <c r="K61" s="271">
        <f>J61/I61</f>
        <v>0</v>
      </c>
      <c r="L61" s="229"/>
      <c r="M61" s="229"/>
      <c r="N61" s="229"/>
      <c r="O61" s="231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</row>
    <row r="62" spans="1:31" ht="21" customHeight="1" thickBot="1">
      <c r="A62" s="228" t="s">
        <v>323</v>
      </c>
      <c r="B62" s="228">
        <v>102030</v>
      </c>
      <c r="C62" s="228" t="s">
        <v>324</v>
      </c>
      <c r="D62" s="229">
        <f t="shared" si="8"/>
        <v>0</v>
      </c>
      <c r="E62" s="229">
        <f t="shared" si="9"/>
        <v>0</v>
      </c>
      <c r="F62" s="229">
        <f>SUM(J62+N62)</f>
        <v>0</v>
      </c>
      <c r="G62" s="271"/>
      <c r="H62" s="229"/>
      <c r="I62" s="229"/>
      <c r="J62" s="229"/>
      <c r="K62" s="231"/>
      <c r="L62" s="229"/>
      <c r="M62" s="229"/>
      <c r="N62" s="229"/>
      <c r="O62" s="231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</row>
    <row r="63" spans="1:31" ht="21" customHeight="1" thickBot="1">
      <c r="A63" s="228" t="s">
        <v>325</v>
      </c>
      <c r="B63" s="228">
        <v>104042</v>
      </c>
      <c r="C63" s="228" t="s">
        <v>326</v>
      </c>
      <c r="D63" s="229">
        <f t="shared" si="8"/>
        <v>0</v>
      </c>
      <c r="E63" s="229">
        <f t="shared" si="9"/>
        <v>0</v>
      </c>
      <c r="F63" s="229">
        <f>SUM(J63+N63)</f>
        <v>0</v>
      </c>
      <c r="G63" s="271"/>
      <c r="H63" s="229"/>
      <c r="I63" s="229"/>
      <c r="J63" s="229"/>
      <c r="K63" s="231"/>
      <c r="L63" s="233"/>
      <c r="M63" s="233"/>
      <c r="N63" s="233"/>
      <c r="O63" s="231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</row>
    <row r="64" spans="1:31" ht="21" customHeight="1" thickBot="1">
      <c r="A64" s="228" t="s">
        <v>327</v>
      </c>
      <c r="B64" s="228">
        <v>104051</v>
      </c>
      <c r="C64" s="228" t="s">
        <v>328</v>
      </c>
      <c r="D64" s="229">
        <f t="shared" si="8"/>
        <v>0</v>
      </c>
      <c r="E64" s="229">
        <f t="shared" si="9"/>
        <v>0</v>
      </c>
      <c r="F64" s="229">
        <f>SUM(J64+N64)</f>
        <v>0</v>
      </c>
      <c r="G64" s="271"/>
      <c r="H64" s="229"/>
      <c r="I64" s="229"/>
      <c r="J64" s="229"/>
      <c r="K64" s="231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</row>
    <row r="65" spans="1:31" ht="21" customHeight="1" thickBot="1">
      <c r="A65" s="228" t="s">
        <v>329</v>
      </c>
      <c r="B65" s="228">
        <v>107060</v>
      </c>
      <c r="C65" s="228" t="s">
        <v>330</v>
      </c>
      <c r="D65" s="229">
        <f t="shared" si="8"/>
        <v>0</v>
      </c>
      <c r="E65" s="229">
        <f t="shared" si="9"/>
        <v>0</v>
      </c>
      <c r="F65" s="229">
        <f>SUM(J65+N65)</f>
        <v>0</v>
      </c>
      <c r="G65" s="271"/>
      <c r="H65" s="229"/>
      <c r="I65" s="229"/>
      <c r="J65" s="229"/>
      <c r="K65" s="231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</row>
    <row r="66" spans="1:31" ht="21" customHeight="1" thickBot="1">
      <c r="A66" s="270" t="s">
        <v>331</v>
      </c>
      <c r="B66" s="228"/>
      <c r="C66" s="270" t="s">
        <v>338</v>
      </c>
      <c r="D66" s="229">
        <f t="shared" si="8"/>
        <v>0</v>
      </c>
      <c r="E66" s="229">
        <f>SUM(E42:E65)</f>
        <v>48940</v>
      </c>
      <c r="F66" s="229">
        <f>SUM(J66+N66)</f>
        <v>36851</v>
      </c>
      <c r="G66" s="271">
        <f>F66/E66</f>
        <v>0.7529832447895383</v>
      </c>
      <c r="H66" s="229">
        <f>SUM(H42:H65)</f>
        <v>0</v>
      </c>
      <c r="I66" s="229">
        <f>SUM(I42:I65)</f>
        <v>12443</v>
      </c>
      <c r="J66" s="229">
        <f>SUM(J42:J65)</f>
        <v>998</v>
      </c>
      <c r="K66" s="271">
        <f>J66/I66</f>
        <v>0.08020573816603713</v>
      </c>
      <c r="L66" s="229">
        <f>SUM(L42:L65)</f>
        <v>0</v>
      </c>
      <c r="M66" s="229">
        <f>SUM(M42:M65)</f>
        <v>36497</v>
      </c>
      <c r="N66" s="229">
        <f>SUM(N42:N65)</f>
        <v>35853</v>
      </c>
      <c r="O66" s="271">
        <f>N66/M66</f>
        <v>0.9823547140860893</v>
      </c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</row>
    <row r="67" ht="11.25">
      <c r="A67" s="29"/>
    </row>
  </sheetData>
  <sheetProtection/>
  <mergeCells count="23">
    <mergeCell ref="A38:A41"/>
    <mergeCell ref="D38:G39"/>
    <mergeCell ref="H38:AE38"/>
    <mergeCell ref="H39:K39"/>
    <mergeCell ref="L39:O39"/>
    <mergeCell ref="P39:S39"/>
    <mergeCell ref="A1:L1"/>
    <mergeCell ref="A2:L2"/>
    <mergeCell ref="A3:W4"/>
    <mergeCell ref="A5:A8"/>
    <mergeCell ref="D5:G5"/>
    <mergeCell ref="H5:AE5"/>
    <mergeCell ref="D6:G6"/>
    <mergeCell ref="T6:W6"/>
    <mergeCell ref="X6:AA6"/>
    <mergeCell ref="AB6:AE6"/>
    <mergeCell ref="H6:K6"/>
    <mergeCell ref="L6:O6"/>
    <mergeCell ref="P6:S6"/>
    <mergeCell ref="T39:W39"/>
    <mergeCell ref="X39:AA39"/>
    <mergeCell ref="H41:AE41"/>
    <mergeCell ref="H8:A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3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365" t="s">
        <v>470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14"/>
      <c r="M2" s="14"/>
    </row>
    <row r="3" spans="1:13" ht="12.75">
      <c r="A3" s="354" t="s">
        <v>424</v>
      </c>
      <c r="B3" s="366"/>
      <c r="C3" s="366"/>
      <c r="D3" s="366"/>
      <c r="E3" s="357"/>
      <c r="F3" s="357"/>
      <c r="G3" s="357"/>
      <c r="H3" s="357"/>
      <c r="I3" s="357"/>
      <c r="J3" s="357"/>
      <c r="K3" s="357"/>
      <c r="L3" s="357"/>
      <c r="M3" s="357"/>
    </row>
    <row r="4" spans="1:13" ht="12.75">
      <c r="A4" s="248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</row>
    <row r="5" spans="1:13" ht="12.75">
      <c r="A5" s="354" t="s">
        <v>405</v>
      </c>
      <c r="B5" s="366"/>
      <c r="C5" s="366"/>
      <c r="D5" s="366"/>
      <c r="E5" s="357"/>
      <c r="F5" s="357"/>
      <c r="G5" s="357"/>
      <c r="H5" s="357"/>
      <c r="I5" s="357"/>
      <c r="J5" s="357"/>
      <c r="K5" s="357"/>
      <c r="L5" s="357"/>
      <c r="M5" s="357"/>
    </row>
    <row r="6" spans="1:13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19</v>
      </c>
    </row>
    <row r="7" spans="1:13" ht="42">
      <c r="A7" s="65" t="s">
        <v>287</v>
      </c>
      <c r="B7" s="18" t="s">
        <v>339</v>
      </c>
      <c r="C7" s="18" t="s">
        <v>401</v>
      </c>
      <c r="D7" s="241" t="s">
        <v>407</v>
      </c>
      <c r="E7" s="241" t="s">
        <v>100</v>
      </c>
      <c r="F7" s="241" t="s">
        <v>119</v>
      </c>
      <c r="G7" s="241" t="s">
        <v>101</v>
      </c>
      <c r="H7" s="241" t="s">
        <v>99</v>
      </c>
      <c r="I7" s="241" t="s">
        <v>100</v>
      </c>
      <c r="J7" s="241" t="s">
        <v>119</v>
      </c>
      <c r="K7" s="241" t="s">
        <v>101</v>
      </c>
      <c r="L7" s="241" t="s">
        <v>389</v>
      </c>
      <c r="M7" s="241" t="s">
        <v>344</v>
      </c>
    </row>
    <row r="8" spans="1:13" s="243" customFormat="1" ht="12.75">
      <c r="A8" s="74">
        <v>1</v>
      </c>
      <c r="B8" s="38" t="s">
        <v>83</v>
      </c>
      <c r="C8" s="309">
        <v>12343</v>
      </c>
      <c r="D8" s="32">
        <v>12343</v>
      </c>
      <c r="E8" s="32"/>
      <c r="F8" s="32"/>
      <c r="G8" s="32"/>
      <c r="H8" s="32"/>
      <c r="I8" s="32"/>
      <c r="J8" s="309">
        <v>3176</v>
      </c>
      <c r="K8" s="52">
        <f>SUM(K9:K10)</f>
        <v>0</v>
      </c>
      <c r="L8" s="32">
        <v>998</v>
      </c>
      <c r="M8" s="27">
        <f>L8/D8</f>
        <v>0.08085554565340679</v>
      </c>
    </row>
    <row r="9" spans="1:13" ht="22.5">
      <c r="A9" s="74">
        <v>2</v>
      </c>
      <c r="B9" s="39" t="s">
        <v>443</v>
      </c>
      <c r="C9" s="310">
        <v>12343</v>
      </c>
      <c r="D9" s="31">
        <v>12343</v>
      </c>
      <c r="E9" s="31"/>
      <c r="F9" s="31"/>
      <c r="G9" s="31"/>
      <c r="H9" s="31"/>
      <c r="I9" s="31"/>
      <c r="J9" s="310"/>
      <c r="K9" s="74"/>
      <c r="L9" s="31">
        <v>998</v>
      </c>
      <c r="M9" s="27">
        <f>L9/D9</f>
        <v>0.08085554565340679</v>
      </c>
    </row>
    <row r="10" spans="1:13" ht="12.75">
      <c r="A10" s="74">
        <v>3</v>
      </c>
      <c r="B10" s="32" t="s">
        <v>88</v>
      </c>
      <c r="C10" s="309"/>
      <c r="D10" s="32"/>
      <c r="E10" s="32"/>
      <c r="F10" s="32"/>
      <c r="G10" s="32"/>
      <c r="H10" s="32"/>
      <c r="I10" s="32"/>
      <c r="J10" s="309"/>
      <c r="K10" s="74"/>
      <c r="L10" s="32"/>
      <c r="M10" s="27"/>
    </row>
    <row r="11" spans="1:13" ht="12.75">
      <c r="A11" s="74">
        <v>4</v>
      </c>
      <c r="B11" s="31"/>
      <c r="C11" s="310"/>
      <c r="D11" s="31"/>
      <c r="E11" s="31"/>
      <c r="F11" s="31"/>
      <c r="G11" s="31"/>
      <c r="H11" s="31"/>
      <c r="I11" s="31"/>
      <c r="J11" s="310"/>
      <c r="K11" s="74"/>
      <c r="L11" s="31"/>
      <c r="M11" s="27"/>
    </row>
    <row r="12" spans="1:13" ht="12.75">
      <c r="A12" s="74">
        <v>5</v>
      </c>
      <c r="B12" s="32" t="s">
        <v>342</v>
      </c>
      <c r="C12" s="32"/>
      <c r="D12" s="32"/>
      <c r="E12" s="32"/>
      <c r="F12" s="32"/>
      <c r="G12" s="32"/>
      <c r="H12" s="32"/>
      <c r="I12" s="32"/>
      <c r="J12" s="32"/>
      <c r="K12" s="74"/>
      <c r="L12" s="32"/>
      <c r="M12" s="27"/>
    </row>
    <row r="13" spans="1:13" ht="12.75">
      <c r="A13" s="74">
        <v>6</v>
      </c>
      <c r="B13" s="32" t="s">
        <v>340</v>
      </c>
      <c r="C13" s="32">
        <f aca="true" t="shared" si="0" ref="C13:L13">C8+C10+C12</f>
        <v>12343</v>
      </c>
      <c r="D13" s="32">
        <f t="shared" si="0"/>
        <v>12343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3176</v>
      </c>
      <c r="K13" s="32">
        <f t="shared" si="0"/>
        <v>0</v>
      </c>
      <c r="L13" s="32">
        <f t="shared" si="0"/>
        <v>998</v>
      </c>
      <c r="M13" s="27">
        <f>L13/D13</f>
        <v>0.08085554565340679</v>
      </c>
    </row>
    <row r="14" ht="12.75">
      <c r="M14" s="245"/>
    </row>
  </sheetData>
  <sheetProtection/>
  <mergeCells count="4">
    <mergeCell ref="A1:M1"/>
    <mergeCell ref="A2:K2"/>
    <mergeCell ref="A3:M3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user1</cp:lastModifiedBy>
  <cp:lastPrinted>2018-05-29T08:12:16Z</cp:lastPrinted>
  <dcterms:created xsi:type="dcterms:W3CDTF">2010-01-27T15:10:55Z</dcterms:created>
  <dcterms:modified xsi:type="dcterms:W3CDTF">2019-06-04T06:40:54Z</dcterms:modified>
  <cp:category/>
  <cp:version/>
  <cp:contentType/>
  <cp:contentStatus/>
</cp:coreProperties>
</file>